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1"/>
  </bookViews>
  <sheets>
    <sheet name="Информация МЗ" sheetId="1" r:id="rId1"/>
    <sheet name="Информация МЗ+ИЦ+ПД" sheetId="2" r:id="rId2"/>
    <sheet name="ГП-прил.2" sheetId="11" r:id="rId3"/>
    <sheet name="Прогноз" sheetId="3" r:id="rId4"/>
    <sheet name="ПП1" sheetId="4" r:id="rId5"/>
    <sheet name="ПП2" sheetId="5" r:id="rId6"/>
    <sheet name="ПП3" sheetId="13" r:id="rId7"/>
    <sheet name="ПП4 " sheetId="7" r:id="rId8"/>
    <sheet name="ПР2ПП1" sheetId="9" r:id="rId9"/>
    <sheet name="ПР2ПП2" sheetId="10" r:id="rId10"/>
    <sheet name="ПР2ПП3" sheetId="12" r:id="rId11"/>
    <sheet name="ПР.2ПП4" sheetId="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ddd">[2]ПРОГНОЗ_1!#REF!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_xlnm.Print_Titles" localSheetId="5">ПП2!$5:$6</definedName>
    <definedName name="кат">#REF!</definedName>
    <definedName name="М1">[7]ПРОГНОЗ_1!#REF!</definedName>
    <definedName name="Мониторинг1">'[8]Гр5(о)'!#REF!</definedName>
    <definedName name="_xlnm.Print_Area" localSheetId="2">'ГП-прил.2'!$A$1:$P$19</definedName>
    <definedName name="_xlnm.Print_Area" localSheetId="0">'Информация МЗ'!$A$1:$Q$25</definedName>
    <definedName name="_xlnm.Print_Area" localSheetId="1">'Информация МЗ+ИЦ+ПД'!$A$1:$L$44</definedName>
    <definedName name="_xlnm.Print_Area" localSheetId="4">ПП1!$A$1:$K$14</definedName>
    <definedName name="_xlnm.Print_Area" localSheetId="5">ПП2!$A$1:$L$17</definedName>
    <definedName name="_xlnm.Print_Area" localSheetId="6">ПП3!$A$1:$K$16</definedName>
    <definedName name="_xlnm.Print_Area" localSheetId="7">'ПП4 '!$A$1:$K$11</definedName>
    <definedName name="_xlnm.Print_Area" localSheetId="11">ПР.2ПП4!$A$1:$R$19</definedName>
    <definedName name="_xlnm.Print_Area" localSheetId="8">ПР2ПП1!$A$1:$Q$26</definedName>
    <definedName name="_xlnm.Print_Area" localSheetId="9">ПР2ПП2!$A$1:$R$44</definedName>
    <definedName name="_xlnm.Print_Area" localSheetId="10">ПР2ПП3!$A$1:$Q$41</definedName>
    <definedName name="_xlnm.Print_Area" localSheetId="3">Прогноз!$A$1:$O$72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52511"/>
</workbook>
</file>

<file path=xl/calcChain.xml><?xml version="1.0" encoding="utf-8"?>
<calcChain xmlns="http://schemas.openxmlformats.org/spreadsheetml/2006/main">
  <c r="G25" i="2" l="1"/>
  <c r="G31" i="2"/>
  <c r="L14" i="12"/>
  <c r="L13" i="12"/>
  <c r="P39" i="12"/>
  <c r="P38" i="12"/>
  <c r="K35" i="10"/>
  <c r="Q15" i="8"/>
  <c r="Q10" i="8"/>
  <c r="Q11" i="8"/>
  <c r="Q12" i="8"/>
  <c r="Q13" i="8"/>
  <c r="Q16" i="8" s="1"/>
  <c r="Q17" i="8" s="1"/>
  <c r="Q14" i="8"/>
  <c r="Q9" i="8"/>
  <c r="P16" i="8"/>
  <c r="P17" i="8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18" i="12"/>
  <c r="P19" i="12"/>
  <c r="R15" i="12" s="1"/>
  <c r="P16" i="12"/>
  <c r="P17" i="12"/>
  <c r="P15" i="12"/>
  <c r="O14" i="12"/>
  <c r="O13" i="12" s="1"/>
  <c r="Q14" i="10"/>
  <c r="Q15" i="10"/>
  <c r="Q16" i="10"/>
  <c r="Q17" i="10"/>
  <c r="Q18" i="10"/>
  <c r="Q19" i="10"/>
  <c r="Q20" i="10"/>
  <c r="Q21" i="10"/>
  <c r="Q22" i="10"/>
  <c r="Q23" i="10"/>
  <c r="Q24" i="10"/>
  <c r="Q25" i="10"/>
  <c r="Q27" i="10"/>
  <c r="Q30" i="10"/>
  <c r="Q33" i="10"/>
  <c r="Q34" i="10"/>
  <c r="Q35" i="10"/>
  <c r="Q36" i="10"/>
  <c r="Q37" i="10"/>
  <c r="Q38" i="10"/>
  <c r="Q39" i="10"/>
  <c r="Q40" i="10"/>
  <c r="Q41" i="10"/>
  <c r="Q13" i="10"/>
  <c r="Q12" i="10"/>
  <c r="Q11" i="10"/>
  <c r="P9" i="10"/>
  <c r="P8" i="10" s="1"/>
  <c r="P20" i="9"/>
  <c r="P21" i="9"/>
  <c r="P22" i="9"/>
  <c r="P23" i="9"/>
  <c r="P24" i="9"/>
  <c r="P19" i="9"/>
  <c r="P16" i="9"/>
  <c r="P15" i="9"/>
  <c r="P14" i="9"/>
  <c r="P13" i="9"/>
  <c r="P12" i="9"/>
  <c r="P11" i="9"/>
  <c r="P10" i="9"/>
  <c r="O9" i="9"/>
  <c r="O8" i="9" s="1"/>
  <c r="O52" i="3"/>
  <c r="K33" i="2"/>
  <c r="K25" i="2"/>
  <c r="K26" i="2"/>
  <c r="K18" i="2"/>
  <c r="K20" i="2"/>
  <c r="J12" i="2"/>
  <c r="J11" i="2"/>
  <c r="J10" i="2"/>
  <c r="J35" i="2"/>
  <c r="J28" i="2"/>
  <c r="J21" i="2"/>
  <c r="J14" i="2"/>
  <c r="Q20" i="1"/>
  <c r="P19" i="1"/>
  <c r="Q17" i="1"/>
  <c r="P16" i="1"/>
  <c r="Q14" i="1"/>
  <c r="P13" i="1"/>
  <c r="P10" i="1"/>
  <c r="Q11" i="1"/>
  <c r="G24" i="2"/>
  <c r="G21" i="2" s="1"/>
  <c r="G17" i="2"/>
  <c r="G14" i="2" s="1"/>
  <c r="M19" i="1"/>
  <c r="L9" i="9"/>
  <c r="L8" i="9" s="1"/>
  <c r="M9" i="10"/>
  <c r="M8" i="10" s="1"/>
  <c r="H14" i="2"/>
  <c r="I14" i="2"/>
  <c r="O15" i="1"/>
  <c r="O13" i="1" s="1"/>
  <c r="N15" i="1"/>
  <c r="N13" i="1" s="1"/>
  <c r="N7" i="1" s="1"/>
  <c r="N9" i="1" s="1"/>
  <c r="L18" i="1"/>
  <c r="L16" i="1"/>
  <c r="L15" i="1"/>
  <c r="L13" i="1" s="1"/>
  <c r="K18" i="1"/>
  <c r="K16" i="1"/>
  <c r="K15" i="1"/>
  <c r="K13" i="1" s="1"/>
  <c r="J15" i="1"/>
  <c r="J13" i="1"/>
  <c r="J10" i="1"/>
  <c r="M16" i="1"/>
  <c r="N16" i="1"/>
  <c r="O16" i="1"/>
  <c r="J18" i="1"/>
  <c r="J16" i="1" s="1"/>
  <c r="Q16" i="1" s="1"/>
  <c r="M13" i="1"/>
  <c r="M10" i="1"/>
  <c r="M7" i="1" s="1"/>
  <c r="M9" i="1" s="1"/>
  <c r="N10" i="1"/>
  <c r="O10" i="1"/>
  <c r="L12" i="1"/>
  <c r="L10" i="1" s="1"/>
  <c r="L33" i="3"/>
  <c r="L61" i="3"/>
  <c r="L42" i="3"/>
  <c r="L25" i="3"/>
  <c r="G12" i="2"/>
  <c r="H10" i="2"/>
  <c r="I10" i="2"/>
  <c r="S12" i="9"/>
  <c r="J9" i="9"/>
  <c r="J8" i="9" s="1"/>
  <c r="K9" i="9"/>
  <c r="K8" i="9" s="1"/>
  <c r="M9" i="9"/>
  <c r="M8" i="9" s="1"/>
  <c r="I9" i="9"/>
  <c r="K52" i="3"/>
  <c r="K57" i="3"/>
  <c r="G28" i="2"/>
  <c r="F28" i="2"/>
  <c r="H28" i="2"/>
  <c r="I28" i="2"/>
  <c r="E28" i="2"/>
  <c r="F11" i="2"/>
  <c r="F12" i="2"/>
  <c r="F14" i="2"/>
  <c r="J14" i="12"/>
  <c r="K14" i="12"/>
  <c r="K13" i="12" s="1"/>
  <c r="M14" i="12"/>
  <c r="M13" i="12"/>
  <c r="N14" i="12"/>
  <c r="N13" i="12" s="1"/>
  <c r="P13" i="12" s="1"/>
  <c r="I14" i="12"/>
  <c r="K32" i="2"/>
  <c r="K31" i="2"/>
  <c r="M16" i="8"/>
  <c r="M17" i="8"/>
  <c r="N16" i="8"/>
  <c r="N17" i="8" s="1"/>
  <c r="O16" i="8"/>
  <c r="O17" i="8" s="1"/>
  <c r="K16" i="8"/>
  <c r="K17" i="8"/>
  <c r="K21" i="1" s="1"/>
  <c r="J16" i="8"/>
  <c r="J17" i="8" s="1"/>
  <c r="J13" i="12"/>
  <c r="I13" i="12"/>
  <c r="Q10" i="10"/>
  <c r="K9" i="10"/>
  <c r="K8" i="10" s="1"/>
  <c r="L9" i="10"/>
  <c r="L8" i="10" s="1"/>
  <c r="N9" i="10"/>
  <c r="N8" i="10" s="1"/>
  <c r="O9" i="10"/>
  <c r="O8" i="10" s="1"/>
  <c r="J9" i="10"/>
  <c r="J8" i="10"/>
  <c r="I35" i="2"/>
  <c r="I21" i="2"/>
  <c r="I12" i="2"/>
  <c r="I11" i="2"/>
  <c r="I7" i="2" s="1"/>
  <c r="O19" i="1"/>
  <c r="N17" i="9"/>
  <c r="N9" i="9" s="1"/>
  <c r="N18" i="9"/>
  <c r="P18" i="9"/>
  <c r="H12" i="2"/>
  <c r="H11" i="2"/>
  <c r="E11" i="2"/>
  <c r="E10" i="2"/>
  <c r="K33" i="3"/>
  <c r="K18" i="3"/>
  <c r="L16" i="8"/>
  <c r="L17" i="8"/>
  <c r="K12" i="3"/>
  <c r="K37" i="3"/>
  <c r="F24" i="2"/>
  <c r="F10" i="2" s="1"/>
  <c r="F7" i="2" s="1"/>
  <c r="J57" i="3"/>
  <c r="N52" i="3"/>
  <c r="L52" i="3"/>
  <c r="J42" i="3"/>
  <c r="J29" i="3"/>
  <c r="J47" i="3"/>
  <c r="J52" i="3"/>
  <c r="I52" i="3"/>
  <c r="I47" i="3"/>
  <c r="G35" i="2"/>
  <c r="H35" i="2"/>
  <c r="F35" i="2"/>
  <c r="K39" i="2"/>
  <c r="H21" i="2"/>
  <c r="N19" i="1"/>
  <c r="D28" i="2"/>
  <c r="D14" i="2"/>
  <c r="I42" i="3"/>
  <c r="I57" i="3"/>
  <c r="K34" i="2"/>
  <c r="D12" i="2"/>
  <c r="D7" i="2" s="1"/>
  <c r="D11" i="2"/>
  <c r="D10" i="2"/>
  <c r="I8" i="9"/>
  <c r="K9" i="2"/>
  <c r="K13" i="2"/>
  <c r="K16" i="2"/>
  <c r="D21" i="2"/>
  <c r="E21" i="2"/>
  <c r="K23" i="2"/>
  <c r="K27" i="2"/>
  <c r="K30" i="2"/>
  <c r="D35" i="2"/>
  <c r="K37" i="2"/>
  <c r="K41" i="2"/>
  <c r="S4" i="1"/>
  <c r="J19" i="1"/>
  <c r="L19" i="1"/>
  <c r="Q8" i="1"/>
  <c r="I11" i="12"/>
  <c r="I9" i="12" s="1"/>
  <c r="I8" i="12" s="1"/>
  <c r="J11" i="12"/>
  <c r="J9" i="12" s="1"/>
  <c r="K11" i="12"/>
  <c r="K9" i="12" s="1"/>
  <c r="K8" i="12" s="1"/>
  <c r="P10" i="12"/>
  <c r="P12" i="12"/>
  <c r="J31" i="10"/>
  <c r="J28" i="10"/>
  <c r="Q28" i="10" s="1"/>
  <c r="J26" i="10"/>
  <c r="Q26" i="10" s="1"/>
  <c r="K31" i="10"/>
  <c r="K29" i="10"/>
  <c r="K26" i="10"/>
  <c r="L31" i="10"/>
  <c r="Q31" i="10" s="1"/>
  <c r="L29" i="10"/>
  <c r="L26" i="10"/>
  <c r="G11" i="2"/>
  <c r="K11" i="2" s="1"/>
  <c r="F21" i="2"/>
  <c r="K17" i="2"/>
  <c r="P17" i="9"/>
  <c r="Q18" i="1"/>
  <c r="P9" i="9" l="1"/>
  <c r="N8" i="9"/>
  <c r="L7" i="1"/>
  <c r="L9" i="1" s="1"/>
  <c r="U9" i="1" s="1"/>
  <c r="O7" i="1"/>
  <c r="O9" i="1" s="1"/>
  <c r="K32" i="10"/>
  <c r="P11" i="12"/>
  <c r="Q9" i="10"/>
  <c r="Q15" i="1"/>
  <c r="J7" i="2"/>
  <c r="Q13" i="1"/>
  <c r="L32" i="10"/>
  <c r="J8" i="12"/>
  <c r="H7" i="2"/>
  <c r="K28" i="2"/>
  <c r="P7" i="1"/>
  <c r="P9" i="1" s="1"/>
  <c r="P8" i="12"/>
  <c r="K21" i="2"/>
  <c r="K12" i="1"/>
  <c r="P14" i="12"/>
  <c r="K19" i="1"/>
  <c r="Q19" i="1" s="1"/>
  <c r="Q21" i="1"/>
  <c r="Q8" i="10"/>
  <c r="P8" i="9"/>
  <c r="P9" i="12"/>
  <c r="J7" i="1"/>
  <c r="G10" i="2"/>
  <c r="G7" i="2" s="1"/>
  <c r="E40" i="2"/>
  <c r="U5" i="1"/>
  <c r="U6" i="1" s="1"/>
  <c r="J29" i="10"/>
  <c r="K24" i="2"/>
  <c r="K10" i="1" l="1"/>
  <c r="Q10" i="1" s="1"/>
  <c r="E19" i="2"/>
  <c r="Q12" i="1"/>
  <c r="J32" i="10"/>
  <c r="Q32" i="10" s="1"/>
  <c r="Q29" i="10"/>
  <c r="S5" i="1"/>
  <c r="S6" i="1" s="1"/>
  <c r="J9" i="1"/>
  <c r="S9" i="1" s="1"/>
  <c r="K40" i="2"/>
  <c r="E35" i="2"/>
  <c r="K35" i="2" s="1"/>
  <c r="E12" i="2"/>
  <c r="K7" i="1"/>
  <c r="Q7" i="1" s="1"/>
  <c r="Q9" i="1" s="1"/>
  <c r="K10" i="2"/>
  <c r="K19" i="2" l="1"/>
  <c r="E14" i="2"/>
  <c r="K14" i="2" s="1"/>
  <c r="E7" i="2"/>
  <c r="K7" i="2" s="1"/>
  <c r="K12" i="2"/>
  <c r="T5" i="1"/>
  <c r="T6" i="1" s="1"/>
  <c r="K9" i="1"/>
  <c r="T9" i="1" s="1"/>
</calcChain>
</file>

<file path=xl/sharedStrings.xml><?xml version="1.0" encoding="utf-8"?>
<sst xmlns="http://schemas.openxmlformats.org/spreadsheetml/2006/main" count="997" uniqueCount="346">
  <si>
    <t>Ведомственная отчетность</t>
  </si>
  <si>
    <t>чел.</t>
  </si>
  <si>
    <t>%</t>
  </si>
  <si>
    <t>5</t>
  </si>
  <si>
    <t>4</t>
  </si>
  <si>
    <t>3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</si>
  <si>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</si>
  <si>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2</t>
  </si>
  <si>
    <t>1</t>
  </si>
  <si>
    <t xml:space="preserve">Цель подпрограммы </t>
  </si>
  <si>
    <t>текущий год</t>
  </si>
  <si>
    <t xml:space="preserve">2016 год </t>
  </si>
  <si>
    <t xml:space="preserve">2015 год </t>
  </si>
  <si>
    <t xml:space="preserve">2014 год </t>
  </si>
  <si>
    <t>Источник информации</t>
  </si>
  <si>
    <t>Единица измерения</t>
  </si>
  <si>
    <t>Цель,
целевые индикаторы</t>
  </si>
  <si>
    <t>№
п/п</t>
  </si>
  <si>
    <t>ведомственная отчетсность</t>
  </si>
  <si>
    <t>ед.</t>
  </si>
  <si>
    <t>количество поддержанных социально-экономических проектов, реализуемых молодежью  на территории города Дивногорска</t>
  </si>
  <si>
    <t>ведомственная отчетность</t>
  </si>
  <si>
    <t xml:space="preserve">удельный вес благополучателей – граждан, проживающих в городе Дивногорске, получающих безвозмездные услуги от участников молодежных социально-экономических проектов </t>
  </si>
  <si>
    <t>удельный вес молодых граждан, проживающих в городе Дивногорске, вовлеченных в реализацию социально-экономических проектов города</t>
  </si>
  <si>
    <t xml:space="preserve">удельный вес молодых граждан,        
проживающих в городе Дивногорске, вовлеченных в добровольческую деятельность, в их общей численности </t>
  </si>
  <si>
    <t xml:space="preserve">удельный вес молодых граждан, проживающих в городе Дивногорске, являющихся  членами или участниками патриотических объединений города Дивногорска, участниками клубов патриотического воспитания муниципальных учреждений города Дивногорска, прошедших подготовку к военной службе в Вооруженных Силах Российской Федерации, в их общей численности 
</t>
  </si>
  <si>
    <t>количество созданных рабочих мест для несовершеннолетних граждан, проживающих в городе Дивногорске</t>
  </si>
  <si>
    <t>Целевые индикаторы</t>
  </si>
  <si>
    <t>Цель:</t>
  </si>
  <si>
    <t xml:space="preserve">Вес показателя результативности </t>
  </si>
  <si>
    <t>Цели, задачи, показатели результатов</t>
  </si>
  <si>
    <t>№ п/п</t>
  </si>
  <si>
    <t xml:space="preserve"> Постановление администрации города Дивногорска от 24.12.2012 №264п "Об утверждении Положения о порядке и условиях
формирования муниципального задания  
в отношении муниципальных учреждений, 
финансового обеспечения
и оценки выполнения муниципального задания"
</t>
  </si>
  <si>
    <t>баллы</t>
  </si>
  <si>
    <t>Нормативные правовые акты</t>
  </si>
  <si>
    <t>2016 год</t>
  </si>
  <si>
    <t>2015 год</t>
  </si>
  <si>
    <t>2014 год</t>
  </si>
  <si>
    <t>Единица  изме-рения</t>
  </si>
  <si>
    <t>Цели, задачи, показатели</t>
  </si>
  <si>
    <t>№</t>
  </si>
  <si>
    <t>Перечень целевых индикаторов подпрограммы «Обеспечение реализации муниципальной программы и прочие мероприятия»</t>
  </si>
  <si>
    <t>Цель: создание условий для устойчивого развития отрасли «физическая культура, спорт и молодежная политика»</t>
  </si>
  <si>
    <t>в том числе:</t>
  </si>
  <si>
    <t>Итого  по задаче 1</t>
  </si>
  <si>
    <t>Обеспечение реализации муниципальной программы на 100%</t>
  </si>
  <si>
    <t>Задача 1.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</si>
  <si>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Цель. Создание условий для устойчивого развития отрасли «физическая культура, спорт и молоджная политика»</t>
  </si>
  <si>
    <t>ВР</t>
  </si>
  <si>
    <t>ЦСР</t>
  </si>
  <si>
    <t>РзПр</t>
  </si>
  <si>
    <t>Ожидаемый результат от реализации подпрограммного мероприятия
 (в натуральном выражении)</t>
  </si>
  <si>
    <t>Расходы (тыс. руб.), годы</t>
  </si>
  <si>
    <t>Код бюджетной классификации</t>
  </si>
  <si>
    <t>Наименование  программы, подпрограммы</t>
  </si>
  <si>
    <t>Перечень мероприятий подпрограммы «Обеспечение условий реализации муниципальной программы и прочие мероприятия»
с указанием объема средств на их реализацию и ожидаемых результатов</t>
  </si>
  <si>
    <t>Доля граждан, систематически занимающихся физической  культурой и спортом, в общей численности населения МО г. Дивногорск</t>
  </si>
  <si>
    <t xml:space="preserve">Численность занимающихся в муниципальных образовательных учреждениях дополнительного образования детей  физкультурно-спортивной направленности </t>
  </si>
  <si>
    <t>Статус (государственная программа, подпрограмма)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</si>
  <si>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</si>
  <si>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</si>
  <si>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</si>
  <si>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</si>
  <si>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Подпрограмма 1</t>
  </si>
  <si>
    <t>всего расходные обязательства по подпрограмме</t>
  </si>
  <si>
    <t>Подпрограмма 2</t>
  </si>
  <si>
    <t>Молодежь Дивногорья</t>
  </si>
  <si>
    <t xml:space="preserve">всего расходные обязательства </t>
  </si>
  <si>
    <t>Подпрограмма 3</t>
  </si>
  <si>
    <t>Обеспечение реализации муниципальной программы и прочие мероприятия</t>
  </si>
  <si>
    <t>Начальник отдела физической культуры,спорта и молодежной политики администрации города Дивногорска</t>
  </si>
  <si>
    <t>Первый заместитель министра культуры  Красноярского края</t>
  </si>
  <si>
    <t>Т.В. Веселина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</si>
  <si>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</si>
  <si>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</si>
  <si>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</si>
  <si>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</si>
  <si>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</si>
  <si>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</si>
  <si>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федеральный бюджет</t>
  </si>
  <si>
    <t>краевой бюджет</t>
  </si>
  <si>
    <t>внебюджетные источники</t>
  </si>
  <si>
    <t>юридические лица</t>
  </si>
  <si>
    <t>-</t>
  </si>
  <si>
    <t>Обеспечение условий реализации муниципальной программы и прочие мероприятия</t>
  </si>
  <si>
    <t>Наименование  подпрограммы, задачи, мероприятий</t>
  </si>
  <si>
    <t>Расходы, (тыс. руб.), годы</t>
  </si>
  <si>
    <t>Ожидаемый результат от реализации подпрограммного мероприятия (в натуральном выражении)</t>
  </si>
  <si>
    <t>«Развитие физической культуры и спорта»</t>
  </si>
  <si>
    <t>отдел физической культуры, спорта и молодежной политики администрации города Дивногорска</t>
  </si>
  <si>
    <t>х</t>
  </si>
  <si>
    <t>Задача 1 Обеспечение развития массовой физической культуры на территории муниципального образования г. Дивногорск.</t>
  </si>
  <si>
    <t xml:space="preserve">Ежегодное проведение не менее 78  физкультурных, спортивных мероприятий, в том числе в клубах по месту жительства, с общим количеством участников не менее 9 тыс. чел. </t>
  </si>
  <si>
    <t>ежегодно посещение гражданами бассейна не менее 6500 чел.</t>
  </si>
  <si>
    <t>Обеспечение деятельности (оказание услуг) подведомственных учреждений</t>
  </si>
  <si>
    <t>Наименование  подпрограммы, задачи, мероприятия</t>
  </si>
  <si>
    <t>всего расходные обязательства</t>
  </si>
  <si>
    <r>
      <rPr>
        <b/>
        <sz val="14"/>
        <rFont val="Times New Roman"/>
        <family val="1"/>
        <charset val="204"/>
      </rPr>
      <t>Задача 1 "</t>
    </r>
    <r>
      <rPr>
        <sz val="14"/>
        <rFont val="Times New Roman"/>
        <family val="1"/>
        <charset val="204"/>
      </rPr>
      <t>Вовлечение молодежи города Дивногорска в социальную практику"</t>
    </r>
  </si>
  <si>
    <t>Реализация мероприятий по трудовому воспитанию несовершеннолетних</t>
  </si>
  <si>
    <t xml:space="preserve"> создано не менее 100 рабочих мест для молодежи ежегодно</t>
  </si>
  <si>
    <t>проведено не менее 12 акций, привлечено более 2000 жителей города</t>
  </si>
  <si>
    <t>создана инфраструктура молодежного центра</t>
  </si>
  <si>
    <t>Итого по подпрограмме</t>
  </si>
  <si>
    <t>Отдел спорта</t>
  </si>
  <si>
    <t>Наименование услуги, показателя объема услуги (работы), подпрограммы/ВЦП</t>
  </si>
  <si>
    <t>Значение показателя объема услуги (работы)</t>
  </si>
  <si>
    <t>Расходы местного бюджета на оказание муниципальной услуги (работы), тыс. руб.</t>
  </si>
  <si>
    <t>Наименование услуги (работы) и ее содержание:</t>
  </si>
  <si>
    <t>Показатель объема услуги (работы):</t>
  </si>
  <si>
    <t>Количество соревнований</t>
  </si>
  <si>
    <t>Количество мероприятий</t>
  </si>
  <si>
    <t>07 07</t>
  </si>
  <si>
    <t>11 02</t>
  </si>
  <si>
    <t>11 01</t>
  </si>
  <si>
    <t>07 02</t>
  </si>
  <si>
    <t>11 05</t>
  </si>
  <si>
    <t>1.6.</t>
  </si>
  <si>
    <t>1.5.</t>
  </si>
  <si>
    <t>1.4.</t>
  </si>
  <si>
    <t>тыс. чел.</t>
  </si>
  <si>
    <t>1.3.</t>
  </si>
  <si>
    <t>1.2.</t>
  </si>
  <si>
    <t>1.1.</t>
  </si>
  <si>
    <t xml:space="preserve">Цели программы: 1.Создание условий, обеспечивающих возможность гражданам систематически заниматься физической культурой и спортом, повышение конкурентоспособности спорта Дивногорска на всероссийской спортивной арене, формирование цельной системы подготовки спортивного резерва. 
2 Создание условий для развития потенциала молодежи и его реализации в интересах муниципального образования г. Дивногорск.
</t>
  </si>
  <si>
    <t>2024 год</t>
  </si>
  <si>
    <t>2023 год</t>
  </si>
  <si>
    <t>2022 год</t>
  </si>
  <si>
    <t>2021 год</t>
  </si>
  <si>
    <t>2020 год</t>
  </si>
  <si>
    <t>2019 год</t>
  </si>
  <si>
    <t>2018 год</t>
  </si>
  <si>
    <t>2017 год</t>
  </si>
  <si>
    <t>Долгосрочный период</t>
  </si>
  <si>
    <t>Плановый период</t>
  </si>
  <si>
    <t>Значения целевых показателей на долгосрочный период</t>
  </si>
  <si>
    <t>Количество спортсменов,зачисленных в сборные команды города</t>
  </si>
  <si>
    <t>964</t>
  </si>
  <si>
    <t>x</t>
  </si>
  <si>
    <t>621</t>
  </si>
  <si>
    <t>611</t>
  </si>
  <si>
    <t>622</t>
  </si>
  <si>
    <t>244</t>
  </si>
  <si>
    <t>Реализация мероприятий по трудовому воспитанию несовершеннолетних (МАУ МЦ "Дивный")</t>
  </si>
  <si>
    <t>Обеспечение деятельности (оказание услуг) подведомственных учреждений(МАУ МЦ "Дивный")</t>
  </si>
  <si>
    <t>Обеспечение  доступа к спортивным объектам (МФОАУ "Дельфин")</t>
  </si>
  <si>
    <t xml:space="preserve">
Организация    спортивно-массовых мероприятий и акций(МАУ МЦ"Дивный")</t>
  </si>
  <si>
    <t>Руководство и управление в сфере установленных функций органов  местного самоуправления</t>
  </si>
  <si>
    <t>1.1</t>
  </si>
  <si>
    <t>122</t>
  </si>
  <si>
    <t>Подпрограмма 4</t>
  </si>
  <si>
    <t>бюджеты муниципального образования</t>
  </si>
  <si>
    <t>Перечень целевых индикаторов подпрограммы «Дополнительное  образование  детей в учреждении физкультурно-спортивной направленности»</t>
  </si>
  <si>
    <t>реализация образовательных программ дополнительного образования детей</t>
  </si>
  <si>
    <t>Перечень мероприятий подпрограммы  "Дополнительное образование детей в учреждении физкультурно-спортивной направленности"</t>
  </si>
  <si>
    <t xml:space="preserve">«Дополнительное образование детей в учреждении физкультурно-спортивной направленности» </t>
  </si>
  <si>
    <t>Дополнительное образование детей в учреждении физкультурно-спортивной направленности</t>
  </si>
  <si>
    <t>Создание доступных условий для занятости населения муниципального образования города Дивногорска различных возрастных,профессиональных и социальных групп физической культурой и спортом</t>
  </si>
  <si>
    <t>Физическая культура,спорт и молодежная политика в муниципальном образовании город Дивногорск"</t>
  </si>
  <si>
    <t>6</t>
  </si>
  <si>
    <t>7</t>
  </si>
  <si>
    <t xml:space="preserve">Информация о ресурсном обеспечении и прогнозной оценке расходов на реализацию целей 
муниципальной программы муниципального образования г.Дивногорск «Физическая культура,спорт и молодежная политика в муниципальном образование город Дивногорск" с учетом источников финансирования, 
в том числе средств федерального бюджета </t>
  </si>
  <si>
    <t>Физическая культура,спорт и молодежная политика в муниципальном образовании город Дивногорск</t>
  </si>
  <si>
    <t>"Дополнительное образование детей в учреждении физкультурно-спортивной направленности"</t>
  </si>
  <si>
    <t xml:space="preserve">Своевременность утверждения муниципальных заданий подведомственным распорядителю учреждениям на текущий финансовый год и плановый период </t>
  </si>
  <si>
    <t>Уровень исполнения  расходов распорядителя за счет средств местного бюджета (без учета субсидий имеющих целевое назначение, из краевого бюджета)</t>
  </si>
  <si>
    <t xml:space="preserve">Годовая бюхгалтерская отчетность
</t>
  </si>
  <si>
    <t>0448021</t>
  </si>
  <si>
    <t>04</t>
  </si>
  <si>
    <r>
      <t>З</t>
    </r>
    <r>
      <rPr>
        <sz val="12"/>
        <rFont val="Times New Roman"/>
        <family val="1"/>
        <charset val="204"/>
      </rPr>
      <t xml:space="preserve">адача 1 Осуществление физкультурно-оздоровительной и воспитательной работы среди детей и подростков; формирование спортивного резерва города
</t>
    </r>
    <r>
      <rPr>
        <b/>
        <sz val="12"/>
        <rFont val="Times New Roman"/>
        <family val="1"/>
        <charset val="204"/>
      </rPr>
      <t xml:space="preserve">
</t>
    </r>
  </si>
  <si>
    <t xml:space="preserve">Создание условий для развития потенциала молодежи и его реализации в интересах муниципального образования г. Дивногорск
</t>
  </si>
  <si>
    <t>отдел физической культуры спорта,и молодежной политики администрации г.Дивногорска</t>
  </si>
  <si>
    <t>Субсидии  на поддержку деятельности молодежных центров из краевого бюджета</t>
  </si>
  <si>
    <t xml:space="preserve">Выплаты,обеспечивающие уровень заработной платы работников учреждений (МАУ МЦ "Дивный") </t>
  </si>
  <si>
    <t>Мероприятия по молодежной политике</t>
  </si>
  <si>
    <t>Выплаты молодым специалистам (МАУ МЦ "Дивный")</t>
  </si>
  <si>
    <t>Расходы на поддержку действующих и вновь создаваемых спортивных клубов по месту жительства граждан</t>
  </si>
  <si>
    <t>8857</t>
  </si>
  <si>
    <t>612</t>
  </si>
  <si>
    <t>Софинансирование расходов на поддержку действующих и вновьсоздаваемых спортивных клубов по месту жительства граждан</t>
  </si>
  <si>
    <t>7701</t>
  </si>
  <si>
    <t>Субсидии автономным учреждениям на иные цели</t>
  </si>
  <si>
    <t>Субсидии  бюджетным учреждениям на иные цели</t>
  </si>
  <si>
    <t>852</t>
  </si>
  <si>
    <t>РБС</t>
  </si>
  <si>
    <t xml:space="preserve">РБС </t>
  </si>
  <si>
    <t>Наименование РБС</t>
  </si>
  <si>
    <t>в том числе по РБС:</t>
  </si>
  <si>
    <t xml:space="preserve">2017 год </t>
  </si>
  <si>
    <t xml:space="preserve">Своевременность  представления уточненного фрагмента реестра расходных обязательств распорядителя утверждения муниципальных заданий подведомственным главному распорядителю учреждениям на текущий финансовый год и плановый период </t>
  </si>
  <si>
    <t xml:space="preserve">Перечень целевых индикаторов подпрограммы ««Молодежь Дивногорья» </t>
  </si>
  <si>
    <t>Приложение № 1 
к подпрограмме 4 «Обеспечение условий реализации программы и прочие мероприятия», реализуемой в рамках муниципальной программы  «Физическая культура,спорт и молодежная политика в муниципальном образовании город Дивногорск »</t>
  </si>
  <si>
    <t>Перечень мероприятий подпрограммы  «Молодежь Дивногорья»</t>
  </si>
  <si>
    <t>Информация о распределении планируемых расходов  
по отдельным мероприятиям программы, подпрограммам муниципальной программы муниципального образования г.Дивногорск «Физическая культура,спорт и молодежная политика в муниципальном образовании город Дивногорск"</t>
  </si>
  <si>
    <t>муниципальными учреждениями по муниципальной программе «Физическая культура,спорт и молодежная политика в муниципальном образовании город Дивногорск"</t>
  </si>
  <si>
    <t xml:space="preserve">"Молодежь Дивногорорья" </t>
  </si>
  <si>
    <t xml:space="preserve">"Молодежь Дивногорья" </t>
  </si>
  <si>
    <t>"Молодежь Дивногорья"</t>
  </si>
  <si>
    <t xml:space="preserve">«Молодежь Дивногорья» </t>
  </si>
  <si>
    <t>Перечень целевых индикаторов подпрограммы «Массовая физическая культура и спорт»</t>
  </si>
  <si>
    <t>Перечень мероприятий подпрограммы  "Массовая физическая культура и спорт"</t>
  </si>
  <si>
    <t>Массовая физическая культура и спорт</t>
  </si>
  <si>
    <t xml:space="preserve"> Массовая физическая культура и спорт</t>
  </si>
  <si>
    <t>"Массовая физическая культура и спорт"</t>
  </si>
  <si>
    <t xml:space="preserve">Прогноз сводных показателей муниципальных заданий на оказание муниципальных  услуг (выполнение работ) </t>
  </si>
  <si>
    <t>Средства субсидии на частичное финансирование (возмещение) расходов на повышение минимальных размеров окладов, ставок заработной платы работников бюджетной сферы, которым предоставляется региональная выплата, с 01 октября 2014 года на 10%, в рамках подпрограммы "Молодежь Дивногорья" муниципальной программы города Дивногорска "Физическая культура, спорт и молодежная политика в муниципальном образовании город Дивногорск "</t>
  </si>
  <si>
    <t>1022</t>
  </si>
  <si>
    <t>0080520</t>
  </si>
  <si>
    <t>0080610</t>
  </si>
  <si>
    <t>Обеспечение  доступа к закрытым  спортивным объектам</t>
  </si>
  <si>
    <t>Задача 1 Развитие устойчивой потребности всех категорий населения к здоровому образу жизни</t>
  </si>
  <si>
    <t>0080710</t>
  </si>
  <si>
    <t>00S031М</t>
  </si>
  <si>
    <t>0074560</t>
  </si>
  <si>
    <t>0088100</t>
  </si>
  <si>
    <t>Мероприятия в области спорта, физической культуры</t>
  </si>
  <si>
    <t>Н.В.Калинин</t>
  </si>
  <si>
    <t>0080620</t>
  </si>
  <si>
    <t>Персональные выплаты,устанавливаемые в целях повышения оплаты труда молодым специалистам,первональные выплаты,устанавливаемые с учетом опыта работы при наличии ученой степени,почетного звания,нагрудного знака (значка).</t>
  </si>
  <si>
    <t>00S031Р</t>
  </si>
  <si>
    <t>Обеспечение участия спортивных сборных команд в спортивных мероприятиях</t>
  </si>
  <si>
    <t>Организация и проведение официальных спортивных мероприятий</t>
  </si>
  <si>
    <t>Количество участников</t>
  </si>
  <si>
    <t>Количество публикаций с упоминанием о мероприятии</t>
  </si>
  <si>
    <t>Удовлетворенность участников организацией мероприятий</t>
  </si>
  <si>
    <t>Обеспечение доступа к закрытым спортивным объектам</t>
  </si>
  <si>
    <t>Число посетителей закрытых спортивных объектов в год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</si>
  <si>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подростков и молодежи</t>
  </si>
  <si>
    <t>Организация мероприятий в сфере молодежной политики,направленных на гражданское и патриотическое воспитание молодежи,воспитание толерантности в молодежной среде,формирование правовых культурных и нравственных ценностей среди молодежи</t>
  </si>
  <si>
    <t>Организация мероприятий в сфере молодежной политики,направленных на вовлечение молодежи в инновационную,предпринимательскую,а также на развитие гражданской активности молодежи и вормирование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</si>
  <si>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комлекса"Готов к труду и обороне"</t>
  </si>
  <si>
    <t>Организация и проведение официальных физкультурных (физкультурно-спортивных)мероприятий</t>
  </si>
  <si>
    <t>Проведение занятий физкультурно-спортивной направленности по мест проживания граждан</t>
  </si>
  <si>
    <t>Количество занятий</t>
  </si>
  <si>
    <t>Реализация дополнительных предпрофессиональных программ в области физической культуры и спорта</t>
  </si>
  <si>
    <t>Количество человек</t>
  </si>
  <si>
    <t>Спортивная подготовка по олимпийским видам спорта</t>
  </si>
  <si>
    <t>Число лиц, прошедшие споривную подготовку на этапах спортвной подготовки</t>
  </si>
  <si>
    <t>Реализация дополнительных общеразвивающих программ</t>
  </si>
  <si>
    <t>Количество участников соревнований</t>
  </si>
  <si>
    <t>Обеспечение участие лиц,проходящих спортивную подготовку,в спортивных соревнованиях</t>
  </si>
  <si>
    <t>Расходы на повышение размеров оплаты труда отдельным категориям работникам бюджетной сферы</t>
  </si>
  <si>
    <t>0010430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</si>
  <si>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спорта.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</si>
  <si>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</si>
  <si>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0074370</t>
  </si>
  <si>
    <t xml:space="preserve">Расходы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"Готов к труду и обороне" (ГТО) </t>
  </si>
  <si>
    <t>0074040</t>
  </si>
  <si>
    <t xml:space="preserve">Софинансирование расходов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"Готов к труду и обороне" (ГТО) </t>
  </si>
  <si>
    <t>00S4040</t>
  </si>
  <si>
    <t>Субсидии бюджетным учреждениям на иные цели</t>
  </si>
  <si>
    <t>0074360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</si>
  <si>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</t>
  </si>
  <si>
    <t>00S4360</t>
  </si>
  <si>
    <t>2018   год</t>
  </si>
  <si>
    <t>2019   год</t>
  </si>
  <si>
    <t>2015   год</t>
  </si>
  <si>
    <t>2019     год</t>
  </si>
  <si>
    <t>2018     год</t>
  </si>
  <si>
    <t>2017  год</t>
  </si>
  <si>
    <t>8061</t>
  </si>
  <si>
    <t>8052</t>
  </si>
  <si>
    <t>8071</t>
  </si>
  <si>
    <t>8081</t>
  </si>
  <si>
    <t>7456</t>
  </si>
  <si>
    <t>8810</t>
  </si>
  <si>
    <t>Обеспечение деятельности (оказание услуг) подведомственных учреждений (МБОУ ДО"ДЮСШ")</t>
  </si>
  <si>
    <t>8062</t>
  </si>
  <si>
    <t>8072</t>
  </si>
  <si>
    <t xml:space="preserve">Выплаты,обеспечивающие уровень заработной платы работников учреждений дополнительного образования детей(МБОУ ДО"ДЮСШ") </t>
  </si>
  <si>
    <t>8082</t>
  </si>
  <si>
    <t>Выплаты молодым специалистам учреждений дополнительного образования детей(МБОУ ДО"ДЮСШ")</t>
  </si>
  <si>
    <t>Расходы на оснащение муниципальных учреждений физкультурно-спортивеной направленнности спортивным инвентарем,оборудованием,спортивной одеждой и обувью</t>
  </si>
  <si>
    <t>7703</t>
  </si>
  <si>
    <t>2654</t>
  </si>
  <si>
    <t>Софинансирование расходов на оснащение муниципальных учреждений физкультурно-спортивеной направленнности спортивным инвентарем,оборудованием,спортивной одеждой и обувью</t>
  </si>
  <si>
    <t>44821</t>
  </si>
  <si>
    <t>Итого на  
2014-2019 годы</t>
  </si>
  <si>
    <t xml:space="preserve">2018 год </t>
  </si>
  <si>
    <t xml:space="preserve">2019 год </t>
  </si>
  <si>
    <t>Доля граждан, систематически занимающихся физической культурой и спортом, в общей численности населения МО г. Дивногорск</t>
  </si>
  <si>
    <t>Доля граждан, выполнивших нормативы (тесты) ВФСК «ГТО» на знак отличия от общего числа приступивших к выполнению нормативов (тестов) комплекса «ГТО»</t>
  </si>
  <si>
    <t>Численность занимающихся в муниципальных образовательных учреждениях дополнительного образования детей  физкультурно-спортивной направленности</t>
  </si>
  <si>
    <t xml:space="preserve">Количество спортсменов  в составе  спортивных сборных команд Красноярского края по видам спорта </t>
  </si>
  <si>
    <t>Доля обучающихся, на этапах спортивной подготовки, от общего числа обучающихся в МБОУ ДО «ДЮСШ»</t>
  </si>
  <si>
    <t>Количество специалистов, обучающихся на курсах повышения квалификации и семинарах</t>
  </si>
  <si>
    <t>Начальник отдела физической культуры,                    спорта и молодежной политики                администрации г. Дивногорска</t>
  </si>
  <si>
    <t>Н.В. Калинин</t>
  </si>
  <si>
    <t>Начальник отдела физической культуры,спорта и молодежной политики администрации г. Дивногорска</t>
  </si>
  <si>
    <t>Приложение № 5
к паспорту муниципальной программы                      «Физическая культура,спорт и молодежная политика                        в муниципальном образовании город Дивногорск»</t>
  </si>
  <si>
    <t>2025 год</t>
  </si>
  <si>
    <t>Количество спортсменов  в составе  сборных команд Красноярского края по видам спорта</t>
  </si>
  <si>
    <t>Приложение № 6 к паспорту муниципальной программы                                   «Физическая культура,спорт и молодежная политика                                                             в муниципальном образовании город Дивногорск»</t>
  </si>
  <si>
    <t>Начальник отдела физической культуры,                                                          спорта и молодежной политики                                                              администрации г. Дивногорска</t>
  </si>
  <si>
    <t>Расходы субсидии бюджетам муниципальных 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краяд Дивногорск»</t>
  </si>
  <si>
    <t>0026540</t>
  </si>
  <si>
    <t>120</t>
  </si>
  <si>
    <t>0080530</t>
  </si>
  <si>
    <t>Внедрение спортивного комплекса "Готов к труду и обороне"</t>
  </si>
  <si>
    <t>Выплаты молодым специалистам (ГТО)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</si>
  <si>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</si>
  <si>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1101</t>
  </si>
  <si>
    <t>00S4370</t>
  </si>
  <si>
    <t>07 03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</si>
  <si>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</t>
  </si>
  <si>
    <t>0010420</t>
  </si>
  <si>
    <t>8</t>
  </si>
  <si>
    <t>9</t>
  </si>
  <si>
    <t>10</t>
  </si>
  <si>
    <t>11</t>
  </si>
  <si>
    <t>12</t>
  </si>
  <si>
    <t>Расходы на развитие системы патриотического воспитания в рамках деятельности муниципальных молодежных центров</t>
  </si>
  <si>
    <t>0074540</t>
  </si>
  <si>
    <t xml:space="preserve">Софинансирование расходов на развитие системы патриотического воспитания в рамках деятельности муниципальных молодежных центров </t>
  </si>
  <si>
    <t>00S4540</t>
  </si>
  <si>
    <t>Расходы на устройство плоскостных спортивных сооружений в сельской местности</t>
  </si>
  <si>
    <t>1102</t>
  </si>
  <si>
    <t>0074200</t>
  </si>
  <si>
    <t>Софинансирование расходов на устройство плоскостных спортивных сооружений в сельской местности</t>
  </si>
  <si>
    <t>00S4200</t>
  </si>
  <si>
    <t>Расходы на создание новых и поддержку действующих спортивных клубов по месту жительства</t>
  </si>
  <si>
    <t>0074180</t>
  </si>
  <si>
    <t xml:space="preserve">Софинансирование расходов на создание новых и поддержку действующих спортивных клубов по месту жительства </t>
  </si>
  <si>
    <t>00S4180</t>
  </si>
  <si>
    <t xml:space="preserve">Приложение № 3
к паспорту муниципальной программы                                                                                                                «Физическая культура,спорт и молодежная политика в муниципальном образовании                                   город Дивногорск» </t>
  </si>
  <si>
    <t xml:space="preserve">Приложение № 4
к паспорту муниципальной программы                                                                                                                                                                                                   «Физическая культура,спорт и молодежная политика в муниципальном образовании город Дивногорск» </t>
  </si>
  <si>
    <t>Приложение № 1
к  подпрограмме 1 «Массовая физическая культура и спорт»</t>
  </si>
  <si>
    <t>Приложение № 1                                                                        к  подпрограмме 2 «Молодежь Дивногорья"</t>
  </si>
  <si>
    <t xml:space="preserve">Приложение № 1 к подпрограмме 3 "Дополнительное  образование  детей в учреждении физкультурно-спортивной направленности"
</t>
  </si>
  <si>
    <t>Приложение № 2
к  подпрограмме 1 «Массовая физическая культура и спорт"</t>
  </si>
  <si>
    <t xml:space="preserve">Приложение № 2  к подпрограмме 2 "Молодежь Дивногорья"
</t>
  </si>
  <si>
    <t>Приложение № 2
к  подпрограмме 3 «Дополнительное образование детей в учреждении физкультурно-спортивной направленности"</t>
  </si>
  <si>
    <t xml:space="preserve">Приложение № 2 
к подпрограмме 4 «Обеспечение условий реализации программы и прочие мероприятия», реализуемой в рамках муниципальной программы  «Физическая культура,спорт и молодежная политика в муниципальном образовании город Дивногорск»   </t>
  </si>
  <si>
    <t xml:space="preserve">2020 год </t>
  </si>
  <si>
    <t>2020   год</t>
  </si>
  <si>
    <t>Итого на 2014-2020 годы</t>
  </si>
  <si>
    <t>Итого на                   2014-2020 годы</t>
  </si>
  <si>
    <t>Итого на 2014 -2020 годы</t>
  </si>
  <si>
    <t>Расходы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</t>
  </si>
  <si>
    <t>0703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</si>
  <si>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</t>
  </si>
  <si>
    <t>Приложение № 2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____.____.2017 № ____п</t>
  </si>
  <si>
    <t>Приложение №6 к постановлению                                                                                                                                                    администрации г. Дивногорска
от 18.12.2017 № 237п</t>
  </si>
  <si>
    <t>Приложение №5 к постановлению                                                                                                                                                    администрации г. Дивногорска
от 18.12.2017 № 237п</t>
  </si>
  <si>
    <t>Приложение № 1 к постановлению                                                                                                                                                                                                      от 18.12.2017 № 237п</t>
  </si>
  <si>
    <t>Приложение № 3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18.12.2017 № 237п</t>
  </si>
  <si>
    <t>Приложение № 4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18.12.2017 № 237п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</si>
</sst>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_р_._-;_-@_-"/>
    <numFmt numFmtId="168" formatCode="?"/>
    <numFmt numFmtId="169" formatCode="_-* #,##0.00_р_._-;\-* #,##0.00_р_._-;_-* &quot;-&quot;?_р_._-;_-@_-"/>
  </numFmts>
  <fonts count="3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 Cyr"/>
      <charset val="204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" fillId="0" borderId="0"/>
    <xf numFmtId="164" fontId="31" fillId="0" borderId="0" applyFont="0" applyFill="0" applyBorder="0" applyAlignment="0" applyProtection="0"/>
  </cellStyleXfs>
  <cellXfs count="651">
    <xf numFmtId="0" fontId="0" fillId="0" borderId="0" xfId="0"/>
    <xf numFmtId="0" fontId="2" fillId="0" borderId="0" xfId="1" applyFont="1"/>
    <xf numFmtId="0" fontId="3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5" fillId="2" borderId="2" xfId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/>
    </xf>
    <xf numFmtId="0" fontId="5" fillId="2" borderId="2" xfId="1" applyFont="1" applyFill="1" applyBorder="1" applyAlignment="1">
      <alignment horizontal="left" vertical="top" wrapText="1"/>
    </xf>
    <xf numFmtId="49" fontId="5" fillId="0" borderId="2" xfId="1" applyNumberFormat="1" applyFont="1" applyBorder="1" applyAlignment="1">
      <alignment horizontal="center" vertical="top"/>
    </xf>
    <xf numFmtId="0" fontId="5" fillId="0" borderId="0" xfId="1" applyFont="1" applyAlignment="1">
      <alignment wrapText="1"/>
    </xf>
    <xf numFmtId="3" fontId="5" fillId="0" borderId="2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vertical="top" wrapText="1"/>
    </xf>
    <xf numFmtId="0" fontId="5" fillId="0" borderId="0" xfId="1" applyFont="1"/>
    <xf numFmtId="0" fontId="5" fillId="0" borderId="2" xfId="1" applyFont="1" applyBorder="1" applyAlignment="1">
      <alignment horizontal="left" vertical="top" wrapText="1"/>
    </xf>
    <xf numFmtId="0" fontId="5" fillId="2" borderId="2" xfId="1" applyFont="1" applyFill="1" applyBorder="1" applyAlignment="1">
      <alignment horizontal="center" vertical="top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top"/>
    </xf>
    <xf numFmtId="0" fontId="2" fillId="0" borderId="0" xfId="1" applyFont="1" applyAlignment="1">
      <alignment wrapText="1"/>
    </xf>
    <xf numFmtId="0" fontId="8" fillId="2" borderId="0" xfId="2" applyFill="1"/>
    <xf numFmtId="165" fontId="8" fillId="2" borderId="0" xfId="2" applyNumberFormat="1" applyFont="1" applyFill="1"/>
    <xf numFmtId="0" fontId="9" fillId="2" borderId="0" xfId="2" applyFont="1" applyFill="1"/>
    <xf numFmtId="165" fontId="9" fillId="2" borderId="0" xfId="2" applyNumberFormat="1" applyFont="1" applyFill="1"/>
    <xf numFmtId="3" fontId="9" fillId="2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166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vertical="top" wrapText="1"/>
    </xf>
    <xf numFmtId="3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vertical="center" wrapText="1"/>
    </xf>
    <xf numFmtId="0" fontId="8" fillId="2" borderId="0" xfId="2" applyFill="1" applyAlignment="1">
      <alignment horizontal="center" vertical="center" wrapText="1"/>
    </xf>
    <xf numFmtId="165" fontId="10" fillId="2" borderId="2" xfId="2" applyNumberFormat="1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8" fillId="2" borderId="2" xfId="2" applyFill="1" applyBorder="1" applyAlignment="1">
      <alignment horizontal="center" vertical="center" wrapText="1"/>
    </xf>
    <xf numFmtId="0" fontId="9" fillId="2" borderId="0" xfId="2" applyFont="1" applyFill="1" applyAlignment="1">
      <alignment vertical="top"/>
    </xf>
    <xf numFmtId="0" fontId="9" fillId="2" borderId="0" xfId="2" applyFont="1" applyFill="1" applyBorder="1" applyAlignment="1">
      <alignment horizontal="left" vertical="top" wrapText="1"/>
    </xf>
    <xf numFmtId="0" fontId="12" fillId="0" borderId="0" xfId="4" applyFont="1" applyAlignment="1">
      <alignment vertical="top" wrapText="1"/>
    </xf>
    <xf numFmtId="0" fontId="12" fillId="0" borderId="0" xfId="4" applyFont="1" applyFill="1" applyAlignment="1">
      <alignment vertical="top" wrapText="1"/>
    </xf>
    <xf numFmtId="166" fontId="12" fillId="0" borderId="0" xfId="4" applyNumberFormat="1" applyFont="1" applyFill="1" applyAlignment="1">
      <alignment vertical="top" wrapText="1"/>
    </xf>
    <xf numFmtId="1" fontId="12" fillId="0" borderId="0" xfId="4" applyNumberFormat="1" applyFont="1" applyFill="1" applyBorder="1" applyAlignment="1">
      <alignment horizontal="right" vertical="top" wrapText="1"/>
    </xf>
    <xf numFmtId="2" fontId="12" fillId="0" borderId="0" xfId="4" applyNumberFormat="1" applyFont="1" applyFill="1" applyBorder="1" applyAlignment="1">
      <alignment horizontal="center" vertical="top" wrapText="1"/>
    </xf>
    <xf numFmtId="0" fontId="12" fillId="0" borderId="0" xfId="4" applyFont="1" applyBorder="1" applyAlignment="1">
      <alignment horizontal="center" vertical="top" wrapText="1"/>
    </xf>
    <xf numFmtId="0" fontId="12" fillId="0" borderId="0" xfId="4" applyFont="1" applyBorder="1" applyAlignment="1">
      <alignment vertical="top" wrapText="1"/>
    </xf>
    <xf numFmtId="1" fontId="12" fillId="0" borderId="2" xfId="4" applyNumberFormat="1" applyFont="1" applyFill="1" applyBorder="1" applyAlignment="1">
      <alignment horizontal="right" vertical="top" wrapText="1"/>
    </xf>
    <xf numFmtId="2" fontId="12" fillId="0" borderId="2" xfId="4" applyNumberFormat="1" applyFont="1" applyFill="1" applyBorder="1" applyAlignment="1">
      <alignment horizontal="center" vertical="top" wrapText="1"/>
    </xf>
    <xf numFmtId="0" fontId="12" fillId="0" borderId="2" xfId="4" applyFont="1" applyBorder="1" applyAlignment="1">
      <alignment horizontal="center"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2" xfId="4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49" fontId="14" fillId="0" borderId="0" xfId="1" applyNumberFormat="1" applyFont="1" applyFill="1" applyAlignment="1">
      <alignment horizontal="center" vertical="top" wrapText="1"/>
    </xf>
    <xf numFmtId="166" fontId="14" fillId="0" borderId="0" xfId="1" applyNumberFormat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166" fontId="12" fillId="0" borderId="0" xfId="1" applyNumberFormat="1" applyFont="1" applyFill="1" applyAlignment="1">
      <alignment vertical="top" wrapText="1"/>
    </xf>
    <xf numFmtId="49" fontId="12" fillId="0" borderId="0" xfId="1" applyNumberFormat="1" applyFont="1" applyFill="1" applyAlignment="1">
      <alignment horizontal="center" vertical="top" wrapText="1"/>
    </xf>
    <xf numFmtId="167" fontId="12" fillId="0" borderId="0" xfId="1" applyNumberFormat="1" applyFont="1" applyFill="1" applyAlignment="1">
      <alignment vertical="top" wrapText="1"/>
    </xf>
    <xf numFmtId="0" fontId="14" fillId="0" borderId="2" xfId="1" applyFont="1" applyFill="1" applyBorder="1" applyAlignment="1">
      <alignment vertical="top" wrapText="1"/>
    </xf>
    <xf numFmtId="167" fontId="14" fillId="0" borderId="2" xfId="1" applyNumberFormat="1" applyFont="1" applyFill="1" applyBorder="1" applyAlignment="1">
      <alignment horizontal="right" vertical="top" wrapText="1"/>
    </xf>
    <xf numFmtId="49" fontId="14" fillId="0" borderId="2" xfId="1" applyNumberFormat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left" vertical="top" wrapText="1"/>
    </xf>
    <xf numFmtId="0" fontId="14" fillId="0" borderId="0" xfId="1" applyFont="1" applyFill="1" applyAlignment="1">
      <alignment wrapText="1"/>
    </xf>
    <xf numFmtId="49" fontId="14" fillId="0" borderId="3" xfId="1" applyNumberFormat="1" applyFont="1" applyFill="1" applyBorder="1" applyAlignment="1">
      <alignment horizontal="left" vertical="top" wrapText="1"/>
    </xf>
    <xf numFmtId="0" fontId="14" fillId="0" borderId="3" xfId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top" wrapText="1"/>
    </xf>
    <xf numFmtId="0" fontId="15" fillId="0" borderId="0" xfId="1" applyFont="1" applyFill="1" applyAlignment="1">
      <alignment vertical="top" wrapText="1"/>
    </xf>
    <xf numFmtId="49" fontId="15" fillId="0" borderId="0" xfId="1" applyNumberFormat="1" applyFont="1" applyFill="1" applyAlignment="1">
      <alignment horizontal="center" vertical="top" wrapText="1"/>
    </xf>
    <xf numFmtId="0" fontId="14" fillId="0" borderId="0" xfId="1" applyFont="1" applyFill="1" applyBorder="1" applyAlignment="1">
      <alignment horizontal="left" vertical="top" wrapText="1"/>
    </xf>
    <xf numFmtId="166" fontId="5" fillId="0" borderId="2" xfId="1" applyNumberFormat="1" applyFont="1" applyBorder="1" applyAlignment="1">
      <alignment horizontal="center" vertical="top"/>
    </xf>
    <xf numFmtId="3" fontId="5" fillId="0" borderId="2" xfId="1" applyNumberFormat="1" applyFont="1" applyFill="1" applyBorder="1" applyAlignment="1">
      <alignment horizontal="center" vertical="top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2" xfId="0" applyFont="1" applyBorder="1" applyAlignment="1">
      <alignment horizontal="center" vertical="top" wrapText="1"/>
    </xf>
    <xf numFmtId="167" fontId="14" fillId="0" borderId="0" xfId="0" applyNumberFormat="1" applyFont="1" applyAlignment="1">
      <alignment wrapText="1"/>
    </xf>
    <xf numFmtId="0" fontId="14" fillId="0" borderId="2" xfId="0" applyFont="1" applyBorder="1" applyAlignment="1">
      <alignment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67" fontId="14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wrapText="1"/>
    </xf>
    <xf numFmtId="0" fontId="12" fillId="0" borderId="0" xfId="0" applyFont="1" applyAlignment="1">
      <alignment vertical="top" wrapText="1"/>
    </xf>
    <xf numFmtId="166" fontId="14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1" fillId="0" borderId="0" xfId="0" applyFont="1"/>
    <xf numFmtId="167" fontId="21" fillId="0" borderId="0" xfId="0" applyNumberFormat="1" applyFont="1"/>
    <xf numFmtId="0" fontId="14" fillId="0" borderId="2" xfId="0" applyFont="1" applyBorder="1" applyAlignment="1">
      <alignment horizontal="left" vertical="top" wrapText="1" indent="3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 indent="3"/>
    </xf>
    <xf numFmtId="0" fontId="7" fillId="0" borderId="0" xfId="5" applyFont="1" applyFill="1"/>
    <xf numFmtId="0" fontId="22" fillId="0" borderId="0" xfId="5" applyFont="1" applyFill="1"/>
    <xf numFmtId="49" fontId="22" fillId="0" borderId="0" xfId="5" applyNumberFormat="1" applyFont="1" applyFill="1"/>
    <xf numFmtId="0" fontId="3" fillId="0" borderId="0" xfId="5" applyFont="1" applyFill="1" applyAlignment="1">
      <alignment horizontal="center" wrapText="1"/>
    </xf>
    <xf numFmtId="0" fontId="23" fillId="0" borderId="0" xfId="5" applyFont="1" applyFill="1"/>
    <xf numFmtId="49" fontId="23" fillId="0" borderId="0" xfId="5" applyNumberFormat="1" applyFont="1" applyFill="1"/>
    <xf numFmtId="0" fontId="22" fillId="0" borderId="0" xfId="5" applyFont="1" applyFill="1" applyAlignment="1">
      <alignment horizontal="center" vertical="center" wrapText="1"/>
    </xf>
    <xf numFmtId="0" fontId="9" fillId="0" borderId="2" xfId="5" applyFont="1" applyFill="1" applyBorder="1" applyAlignment="1">
      <alignment vertical="top" wrapText="1"/>
    </xf>
    <xf numFmtId="49" fontId="24" fillId="0" borderId="2" xfId="5" applyNumberFormat="1" applyFont="1" applyFill="1" applyBorder="1" applyAlignment="1">
      <alignment vertical="center"/>
    </xf>
    <xf numFmtId="0" fontId="24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166" fontId="24" fillId="0" borderId="2" xfId="5" applyNumberFormat="1" applyFont="1" applyFill="1" applyBorder="1" applyAlignment="1">
      <alignment vertical="center"/>
    </xf>
    <xf numFmtId="49" fontId="3" fillId="0" borderId="2" xfId="5" applyNumberFormat="1" applyFont="1" applyFill="1" applyBorder="1" applyAlignment="1">
      <alignment vertical="center"/>
    </xf>
    <xf numFmtId="0" fontId="3" fillId="0" borderId="2" xfId="5" applyFont="1" applyFill="1" applyBorder="1" applyAlignment="1">
      <alignment horizontal="left" vertical="top" wrapText="1"/>
    </xf>
    <xf numFmtId="0" fontId="3" fillId="0" borderId="2" xfId="5" applyFont="1" applyFill="1" applyBorder="1" applyAlignment="1">
      <alignment vertical="top" wrapText="1"/>
    </xf>
    <xf numFmtId="166" fontId="3" fillId="0" borderId="2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horizontal="left" vertical="top" wrapText="1"/>
    </xf>
    <xf numFmtId="166" fontId="24" fillId="0" borderId="0" xfId="5" applyNumberFormat="1" applyFont="1" applyFill="1" applyBorder="1" applyAlignment="1">
      <alignment horizontal="right"/>
    </xf>
    <xf numFmtId="166" fontId="3" fillId="0" borderId="0" xfId="5" applyNumberFormat="1" applyFont="1" applyFill="1" applyBorder="1" applyAlignment="1">
      <alignment horizontal="right"/>
    </xf>
    <xf numFmtId="0" fontId="2" fillId="0" borderId="0" xfId="3" applyFont="1" applyFill="1"/>
    <xf numFmtId="0" fontId="5" fillId="0" borderId="0" xfId="3" applyFont="1" applyFill="1"/>
    <xf numFmtId="0" fontId="5" fillId="0" borderId="0" xfId="3" applyFont="1" applyFill="1" applyAlignment="1">
      <alignment vertical="center" wrapText="1"/>
    </xf>
    <xf numFmtId="0" fontId="5" fillId="0" borderId="0" xfId="3" applyFont="1" applyFill="1" applyAlignment="1">
      <alignment horizontal="left" vertical="top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top"/>
    </xf>
    <xf numFmtId="0" fontId="29" fillId="0" borderId="2" xfId="3" applyFont="1" applyFill="1" applyBorder="1" applyAlignment="1">
      <alignment horizontal="left" vertical="center" wrapText="1"/>
    </xf>
    <xf numFmtId="4" fontId="2" fillId="0" borderId="2" xfId="3" applyNumberFormat="1" applyFont="1" applyFill="1" applyBorder="1" applyAlignment="1">
      <alignment horizontal="center" vertical="top"/>
    </xf>
    <xf numFmtId="0" fontId="30" fillId="0" borderId="0" xfId="3" applyFont="1" applyFill="1"/>
    <xf numFmtId="0" fontId="29" fillId="0" borderId="2" xfId="3" applyFont="1" applyFill="1" applyBorder="1" applyAlignment="1">
      <alignment horizontal="left" vertical="top" wrapText="1"/>
    </xf>
    <xf numFmtId="0" fontId="24" fillId="0" borderId="0" xfId="3" applyFont="1" applyFill="1"/>
    <xf numFmtId="0" fontId="7" fillId="0" borderId="0" xfId="3" applyFont="1" applyFill="1"/>
    <xf numFmtId="0" fontId="35" fillId="0" borderId="0" xfId="6"/>
    <xf numFmtId="0" fontId="3" fillId="0" borderId="0" xfId="6" applyFont="1" applyFill="1" applyAlignment="1">
      <alignment vertical="top" wrapText="1"/>
    </xf>
    <xf numFmtId="166" fontId="3" fillId="0" borderId="0" xfId="6" applyNumberFormat="1" applyFont="1" applyFill="1" applyAlignment="1">
      <alignment vertical="top" wrapText="1"/>
    </xf>
    <xf numFmtId="1" fontId="35" fillId="0" borderId="0" xfId="6" applyNumberFormat="1"/>
    <xf numFmtId="0" fontId="12" fillId="0" borderId="0" xfId="6" applyFont="1" applyAlignment="1">
      <alignment vertical="top" wrapText="1"/>
    </xf>
    <xf numFmtId="0" fontId="12" fillId="0" borderId="0" xfId="6" applyFont="1" applyAlignment="1">
      <alignment horizontal="center" vertical="top" wrapText="1"/>
    </xf>
    <xf numFmtId="3" fontId="5" fillId="0" borderId="4" xfId="3" applyNumberFormat="1" applyFont="1" applyFill="1" applyBorder="1" applyAlignment="1">
      <alignment horizontal="center" vertical="top" wrapText="1"/>
    </xf>
    <xf numFmtId="4" fontId="5" fillId="0" borderId="0" xfId="3" applyNumberFormat="1" applyFont="1" applyFill="1"/>
    <xf numFmtId="0" fontId="10" fillId="0" borderId="0" xfId="5" applyFont="1" applyFill="1" applyBorder="1" applyAlignment="1">
      <alignment horizontal="left" vertical="top" wrapText="1"/>
    </xf>
    <xf numFmtId="0" fontId="9" fillId="0" borderId="0" xfId="5" applyFont="1" applyFill="1" applyBorder="1"/>
    <xf numFmtId="49" fontId="9" fillId="0" borderId="0" xfId="5" applyNumberFormat="1" applyFont="1" applyFill="1" applyBorder="1"/>
    <xf numFmtId="166" fontId="9" fillId="0" borderId="0" xfId="5" applyNumberFormat="1" applyFont="1" applyFill="1" applyBorder="1" applyAlignment="1">
      <alignment vertical="center"/>
    </xf>
    <xf numFmtId="166" fontId="12" fillId="0" borderId="0" xfId="0" applyNumberFormat="1" applyFont="1" applyAlignment="1">
      <alignment vertical="top" wrapText="1"/>
    </xf>
    <xf numFmtId="166" fontId="3" fillId="0" borderId="2" xfId="5" applyNumberFormat="1" applyFont="1" applyFill="1" applyBorder="1" applyAlignment="1">
      <alignment horizontal="left" vertical="top" wrapText="1"/>
    </xf>
    <xf numFmtId="0" fontId="23" fillId="0" borderId="0" xfId="5" applyFont="1" applyFill="1" applyAlignment="1">
      <alignment horizontal="center" vertical="center" wrapText="1"/>
    </xf>
    <xf numFmtId="4" fontId="30" fillId="0" borderId="0" xfId="3" applyNumberFormat="1" applyFont="1" applyFill="1"/>
    <xf numFmtId="0" fontId="5" fillId="0" borderId="5" xfId="3" applyFont="1" applyFill="1" applyBorder="1" applyAlignment="1">
      <alignment horizontal="center" vertical="center"/>
    </xf>
    <xf numFmtId="0" fontId="28" fillId="0" borderId="5" xfId="3" applyFont="1" applyFill="1" applyBorder="1" applyAlignment="1">
      <alignment vertical="top" wrapText="1"/>
    </xf>
    <xf numFmtId="0" fontId="5" fillId="0" borderId="5" xfId="3" applyFont="1" applyFill="1" applyBorder="1" applyAlignment="1">
      <alignment horizontal="left" vertical="center" wrapText="1"/>
    </xf>
    <xf numFmtId="0" fontId="29" fillId="0" borderId="5" xfId="3" applyFont="1" applyFill="1" applyBorder="1" applyAlignment="1">
      <alignment horizontal="left" vertical="top" wrapText="1"/>
    </xf>
    <xf numFmtId="0" fontId="32" fillId="0" borderId="0" xfId="0" applyFont="1" applyAlignment="1">
      <alignment vertical="top" wrapText="1"/>
    </xf>
    <xf numFmtId="165" fontId="8" fillId="2" borderId="0" xfId="2" applyNumberFormat="1" applyFont="1" applyFill="1" applyAlignment="1"/>
    <xf numFmtId="0" fontId="14" fillId="0" borderId="0" xfId="0" applyFont="1" applyAlignment="1">
      <alignment vertical="top" wrapText="1"/>
    </xf>
    <xf numFmtId="0" fontId="12" fillId="0" borderId="0" xfId="7" applyFont="1" applyFill="1" applyAlignment="1">
      <alignment vertical="top" wrapText="1"/>
    </xf>
    <xf numFmtId="3" fontId="9" fillId="0" borderId="2" xfId="5" applyNumberFormat="1" applyFont="1" applyFill="1" applyBorder="1" applyAlignment="1">
      <alignment horizontal="center" vertical="center"/>
    </xf>
    <xf numFmtId="166" fontId="9" fillId="0" borderId="2" xfId="5" applyNumberFormat="1" applyFont="1" applyFill="1" applyBorder="1" applyAlignment="1">
      <alignment horizontal="center" vertical="center"/>
    </xf>
    <xf numFmtId="49" fontId="9" fillId="0" borderId="2" xfId="5" applyNumberFormat="1" applyFont="1" applyFill="1" applyBorder="1" applyAlignment="1">
      <alignment horizontal="center" vertical="center"/>
    </xf>
    <xf numFmtId="4" fontId="2" fillId="0" borderId="0" xfId="3" applyNumberFormat="1" applyFont="1" applyFill="1"/>
    <xf numFmtId="165" fontId="9" fillId="2" borderId="2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top" wrapText="1"/>
    </xf>
    <xf numFmtId="0" fontId="12" fillId="0" borderId="0" xfId="6" applyFont="1" applyBorder="1" applyAlignment="1">
      <alignment horizontal="center" vertical="top" wrapText="1"/>
    </xf>
    <xf numFmtId="0" fontId="3" fillId="2" borderId="0" xfId="6" applyFont="1" applyFill="1" applyBorder="1" applyAlignment="1">
      <alignment horizontal="left" vertical="top" wrapText="1"/>
    </xf>
    <xf numFmtId="1" fontId="3" fillId="0" borderId="0" xfId="6" applyNumberFormat="1" applyFont="1" applyBorder="1" applyAlignment="1">
      <alignment vertical="top" wrapText="1"/>
    </xf>
    <xf numFmtId="167" fontId="17" fillId="0" borderId="0" xfId="0" applyNumberFormat="1" applyFont="1"/>
    <xf numFmtId="166" fontId="23" fillId="0" borderId="0" xfId="5" applyNumberFormat="1" applyFont="1" applyFill="1"/>
    <xf numFmtId="0" fontId="2" fillId="0" borderId="2" xfId="3" applyFont="1" applyFill="1" applyBorder="1" applyAlignment="1">
      <alignment horizontal="left" vertical="center" wrapText="1"/>
    </xf>
    <xf numFmtId="2" fontId="5" fillId="0" borderId="0" xfId="3" applyNumberFormat="1" applyFont="1" applyFill="1"/>
    <xf numFmtId="167" fontId="14" fillId="0" borderId="6" xfId="1" applyNumberFormat="1" applyFont="1" applyFill="1" applyBorder="1" applyAlignment="1">
      <alignment horizontal="left" vertical="top" wrapText="1"/>
    </xf>
    <xf numFmtId="166" fontId="22" fillId="0" borderId="0" xfId="5" applyNumberFormat="1" applyFont="1" applyFill="1"/>
    <xf numFmtId="166" fontId="9" fillId="3" borderId="2" xfId="5" applyNumberFormat="1" applyFont="1" applyFill="1" applyBorder="1" applyAlignment="1">
      <alignment horizontal="right" vertical="center"/>
    </xf>
    <xf numFmtId="49" fontId="14" fillId="3" borderId="2" xfId="1" applyNumberFormat="1" applyFont="1" applyFill="1" applyBorder="1" applyAlignment="1">
      <alignment horizontal="center" vertical="top" wrapText="1"/>
    </xf>
    <xf numFmtId="167" fontId="14" fillId="3" borderId="2" xfId="1" applyNumberFormat="1" applyFont="1" applyFill="1" applyBorder="1" applyAlignment="1">
      <alignment horizontal="right" vertical="top" wrapText="1"/>
    </xf>
    <xf numFmtId="0" fontId="14" fillId="3" borderId="2" xfId="1" applyFont="1" applyFill="1" applyBorder="1" applyAlignment="1">
      <alignment vertical="top" wrapText="1"/>
    </xf>
    <xf numFmtId="167" fontId="7" fillId="3" borderId="2" xfId="1" applyNumberFormat="1" applyFont="1" applyFill="1" applyBorder="1" applyAlignment="1">
      <alignment horizontal="right" vertical="top" wrapText="1"/>
    </xf>
    <xf numFmtId="167" fontId="16" fillId="3" borderId="2" xfId="0" applyNumberFormat="1" applyFont="1" applyFill="1" applyBorder="1" applyAlignment="1">
      <alignment horizontal="right" vertical="top" wrapText="1"/>
    </xf>
    <xf numFmtId="167" fontId="14" fillId="3" borderId="2" xfId="0" applyNumberFormat="1" applyFont="1" applyFill="1" applyBorder="1" applyAlignment="1">
      <alignment horizontal="right" vertical="top" wrapText="1"/>
    </xf>
    <xf numFmtId="0" fontId="14" fillId="3" borderId="2" xfId="0" applyFont="1" applyFill="1" applyBorder="1" applyAlignment="1">
      <alignment horizontal="center" vertical="top" wrapText="1"/>
    </xf>
    <xf numFmtId="165" fontId="10" fillId="2" borderId="6" xfId="2" applyNumberFormat="1" applyFont="1" applyFill="1" applyBorder="1" applyAlignment="1">
      <alignment horizontal="left" vertical="center" wrapText="1"/>
    </xf>
    <xf numFmtId="0" fontId="7" fillId="0" borderId="2" xfId="5" applyFont="1" applyFill="1" applyBorder="1"/>
    <xf numFmtId="166" fontId="7" fillId="0" borderId="2" xfId="5" applyNumberFormat="1" applyFont="1" applyFill="1" applyBorder="1" applyAlignment="1">
      <alignment vertical="center"/>
    </xf>
    <xf numFmtId="166" fontId="7" fillId="0" borderId="2" xfId="5" applyNumberFormat="1" applyFont="1" applyFill="1" applyBorder="1"/>
    <xf numFmtId="166" fontId="9" fillId="0" borderId="2" xfId="5" applyNumberFormat="1" applyFont="1" applyFill="1" applyBorder="1" applyAlignment="1">
      <alignment horizontal="right" vertical="center"/>
    </xf>
    <xf numFmtId="3" fontId="7" fillId="0" borderId="2" xfId="5" applyNumberFormat="1" applyFont="1" applyFill="1" applyBorder="1" applyAlignment="1">
      <alignment horizontal="center" vertical="center"/>
    </xf>
    <xf numFmtId="166" fontId="7" fillId="0" borderId="2" xfId="5" applyNumberFormat="1" applyFont="1" applyFill="1" applyBorder="1" applyAlignment="1">
      <alignment horizontal="center" vertical="center"/>
    </xf>
    <xf numFmtId="49" fontId="7" fillId="0" borderId="2" xfId="5" applyNumberFormat="1" applyFont="1" applyFill="1" applyBorder="1" applyAlignment="1">
      <alignment horizontal="center" vertical="center"/>
    </xf>
    <xf numFmtId="166" fontId="7" fillId="0" borderId="2" xfId="5" applyNumberFormat="1" applyFont="1" applyFill="1" applyBorder="1" applyAlignment="1">
      <alignment horizontal="right" vertical="center"/>
    </xf>
    <xf numFmtId="0" fontId="33" fillId="0" borderId="2" xfId="0" applyFont="1" applyBorder="1" applyAlignment="1">
      <alignment vertical="center" wrapText="1"/>
    </xf>
    <xf numFmtId="0" fontId="10" fillId="0" borderId="2" xfId="5" applyFont="1" applyFill="1" applyBorder="1" applyAlignment="1">
      <alignment horizontal="center" vertical="center"/>
    </xf>
    <xf numFmtId="49" fontId="10" fillId="0" borderId="2" xfId="5" applyNumberFormat="1" applyFont="1" applyFill="1" applyBorder="1" applyAlignment="1">
      <alignment horizontal="center" vertical="center"/>
    </xf>
    <xf numFmtId="166" fontId="10" fillId="0" borderId="2" xfId="5" applyNumberFormat="1" applyFont="1" applyFill="1" applyBorder="1" applyAlignment="1">
      <alignment horizontal="right" vertical="center"/>
    </xf>
    <xf numFmtId="166" fontId="10" fillId="3" borderId="2" xfId="5" applyNumberFormat="1" applyFont="1" applyFill="1" applyBorder="1" applyAlignment="1">
      <alignment horizontal="right" vertical="center"/>
    </xf>
    <xf numFmtId="166" fontId="10" fillId="0" borderId="2" xfId="5" applyNumberFormat="1" applyFont="1" applyFill="1" applyBorder="1" applyAlignment="1">
      <alignment horizontal="center" vertical="center"/>
    </xf>
    <xf numFmtId="166" fontId="9" fillId="0" borderId="2" xfId="5" applyNumberFormat="1" applyFont="1" applyFill="1" applyBorder="1" applyAlignment="1">
      <alignment horizontal="left" vertical="top" wrapText="1"/>
    </xf>
    <xf numFmtId="167" fontId="14" fillId="0" borderId="2" xfId="0" applyNumberFormat="1" applyFont="1" applyFill="1" applyBorder="1" applyAlignment="1">
      <alignment horizontal="right" vertical="top" wrapText="1"/>
    </xf>
    <xf numFmtId="4" fontId="5" fillId="0" borderId="2" xfId="3" applyNumberFormat="1" applyFont="1" applyFill="1" applyBorder="1" applyAlignment="1">
      <alignment horizontal="center" vertical="center"/>
    </xf>
    <xf numFmtId="166" fontId="26" fillId="0" borderId="2" xfId="5" applyNumberFormat="1" applyFont="1" applyFill="1" applyBorder="1" applyAlignment="1">
      <alignment horizontal="right" vertical="center"/>
    </xf>
    <xf numFmtId="167" fontId="16" fillId="0" borderId="2" xfId="0" applyNumberFormat="1" applyFont="1" applyFill="1" applyBorder="1" applyAlignment="1">
      <alignment horizontal="right" vertical="top" wrapText="1"/>
    </xf>
    <xf numFmtId="165" fontId="5" fillId="0" borderId="2" xfId="3" applyNumberFormat="1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166" fontId="9" fillId="0" borderId="3" xfId="5" applyNumberFormat="1" applyFont="1" applyFill="1" applyBorder="1" applyAlignment="1">
      <alignment horizontal="center" vertical="center"/>
    </xf>
    <xf numFmtId="49" fontId="9" fillId="0" borderId="3" xfId="5" applyNumberFormat="1" applyFont="1" applyFill="1" applyBorder="1" applyAlignment="1">
      <alignment horizontal="center" vertical="center"/>
    </xf>
    <xf numFmtId="166" fontId="9" fillId="3" borderId="3" xfId="5" applyNumberFormat="1" applyFont="1" applyFill="1" applyBorder="1" applyAlignment="1">
      <alignment horizontal="right" vertical="center"/>
    </xf>
    <xf numFmtId="166" fontId="9" fillId="0" borderId="3" xfId="5" applyNumberFormat="1" applyFont="1" applyFill="1" applyBorder="1" applyAlignment="1">
      <alignment horizontal="right" vertical="center"/>
    </xf>
    <xf numFmtId="0" fontId="9" fillId="0" borderId="3" xfId="5" applyFont="1" applyFill="1" applyBorder="1" applyAlignment="1">
      <alignment vertical="top" wrapText="1"/>
    </xf>
    <xf numFmtId="0" fontId="10" fillId="0" borderId="7" xfId="5" applyFont="1" applyFill="1" applyBorder="1" applyAlignment="1">
      <alignment horizontal="left" vertical="center" wrapText="1"/>
    </xf>
    <xf numFmtId="0" fontId="9" fillId="0" borderId="7" xfId="5" applyFont="1" applyFill="1" applyBorder="1" applyAlignment="1">
      <alignment horizontal="left" vertical="top" wrapText="1"/>
    </xf>
    <xf numFmtId="0" fontId="10" fillId="0" borderId="8" xfId="5" applyFont="1" applyFill="1" applyBorder="1" applyAlignment="1">
      <alignment horizontal="center" vertical="center"/>
    </xf>
    <xf numFmtId="3" fontId="9" fillId="0" borderId="8" xfId="5" applyNumberFormat="1" applyFont="1" applyFill="1" applyBorder="1" applyAlignment="1">
      <alignment horizontal="center" vertical="center"/>
    </xf>
    <xf numFmtId="3" fontId="9" fillId="0" borderId="9" xfId="5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4" fontId="5" fillId="0" borderId="2" xfId="3" applyNumberFormat="1" applyFont="1" applyFill="1" applyBorder="1" applyAlignment="1">
      <alignment horizontal="center" vertical="top"/>
    </xf>
    <xf numFmtId="0" fontId="2" fillId="0" borderId="10" xfId="3" applyFont="1" applyFill="1" applyBorder="1" applyAlignment="1">
      <alignment horizontal="left" vertical="center" wrapText="1"/>
    </xf>
    <xf numFmtId="0" fontId="29" fillId="0" borderId="11" xfId="3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center" vertical="top"/>
    </xf>
    <xf numFmtId="4" fontId="5" fillId="0" borderId="0" xfId="3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top" wrapText="1"/>
    </xf>
    <xf numFmtId="0" fontId="5" fillId="0" borderId="4" xfId="3" applyFont="1" applyFill="1" applyBorder="1" applyAlignment="1">
      <alignment horizontal="center" vertical="top"/>
    </xf>
    <xf numFmtId="4" fontId="5" fillId="0" borderId="3" xfId="3" applyNumberFormat="1" applyFont="1" applyFill="1" applyBorder="1" applyAlignment="1">
      <alignment horizontal="center" vertical="top"/>
    </xf>
    <xf numFmtId="3" fontId="5" fillId="0" borderId="2" xfId="3" applyNumberFormat="1" applyFont="1" applyFill="1" applyBorder="1" applyAlignment="1">
      <alignment horizontal="center" vertical="top" wrapText="1"/>
    </xf>
    <xf numFmtId="4" fontId="5" fillId="0" borderId="3" xfId="3" applyNumberFormat="1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center" vertical="top"/>
    </xf>
    <xf numFmtId="4" fontId="5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/>
    <xf numFmtId="0" fontId="2" fillId="0" borderId="11" xfId="3" applyFont="1" applyFill="1" applyBorder="1" applyAlignment="1">
      <alignment horizontal="left" vertical="center" wrapText="1"/>
    </xf>
    <xf numFmtId="0" fontId="28" fillId="0" borderId="12" xfId="3" applyFont="1" applyFill="1" applyBorder="1" applyAlignment="1">
      <alignment horizontal="left" vertical="top" wrapText="1"/>
    </xf>
    <xf numFmtId="4" fontId="29" fillId="0" borderId="0" xfId="3" applyNumberFormat="1" applyFont="1" applyFill="1" applyBorder="1" applyAlignment="1">
      <alignment horizontal="left" vertical="top"/>
    </xf>
    <xf numFmtId="166" fontId="3" fillId="0" borderId="3" xfId="5" applyNumberFormat="1" applyFont="1" applyFill="1" applyBorder="1" applyAlignment="1">
      <alignment horizontal="right" vertical="center"/>
    </xf>
    <xf numFmtId="0" fontId="7" fillId="0" borderId="0" xfId="5" applyFont="1" applyFill="1" applyBorder="1"/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5" applyNumberFormat="1" applyFont="1" applyFill="1" applyBorder="1"/>
    <xf numFmtId="0" fontId="22" fillId="0" borderId="2" xfId="5" applyFont="1" applyFill="1" applyBorder="1"/>
    <xf numFmtId="166" fontId="24" fillId="0" borderId="2" xfId="5" applyNumberFormat="1" applyFont="1" applyFill="1" applyBorder="1"/>
    <xf numFmtId="166" fontId="24" fillId="0" borderId="2" xfId="5" applyNumberFormat="1" applyFont="1" applyFill="1" applyBorder="1" applyAlignment="1">
      <alignment horizontal="right" vertical="center"/>
    </xf>
    <xf numFmtId="2" fontId="3" fillId="0" borderId="2" xfId="5" applyNumberFormat="1" applyFont="1" applyFill="1" applyBorder="1" applyAlignment="1">
      <alignment horizontal="right" vertical="center"/>
    </xf>
    <xf numFmtId="168" fontId="9" fillId="0" borderId="13" xfId="0" applyNumberFormat="1" applyFont="1" applyBorder="1" applyAlignment="1">
      <alignment horizontal="left" vertical="center" wrapText="1"/>
    </xf>
    <xf numFmtId="168" fontId="9" fillId="0" borderId="2" xfId="0" applyNumberFormat="1" applyFont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169" fontId="21" fillId="0" borderId="0" xfId="0" applyNumberFormat="1" applyFont="1"/>
    <xf numFmtId="0" fontId="34" fillId="0" borderId="0" xfId="0" applyFont="1" applyAlignment="1">
      <alignment vertical="top" wrapText="1"/>
    </xf>
    <xf numFmtId="167" fontId="14" fillId="0" borderId="2" xfId="1" applyNumberFormat="1" applyFont="1" applyFill="1" applyBorder="1" applyAlignment="1">
      <alignment horizontal="left" vertical="top" wrapText="1"/>
    </xf>
    <xf numFmtId="164" fontId="21" fillId="0" borderId="0" xfId="0" applyNumberFormat="1" applyFont="1"/>
    <xf numFmtId="166" fontId="9" fillId="0" borderId="3" xfId="5" applyNumberFormat="1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center" vertical="top" wrapText="1"/>
    </xf>
    <xf numFmtId="2" fontId="24" fillId="0" borderId="0" xfId="5" applyNumberFormat="1" applyFont="1" applyFill="1" applyBorder="1" applyAlignment="1">
      <alignment horizontal="right" vertical="center"/>
    </xf>
    <xf numFmtId="2" fontId="3" fillId="0" borderId="0" xfId="5" applyNumberFormat="1" applyFont="1" applyFill="1" applyBorder="1" applyAlignment="1">
      <alignment horizontal="right" vertical="center"/>
    </xf>
    <xf numFmtId="166" fontId="3" fillId="0" borderId="0" xfId="5" applyNumberFormat="1" applyFont="1" applyFill="1" applyBorder="1" applyAlignment="1">
      <alignment vertical="center"/>
    </xf>
    <xf numFmtId="0" fontId="3" fillId="0" borderId="2" xfId="5" applyFont="1" applyFill="1" applyBorder="1" applyAlignment="1">
      <alignment horizontal="center" vertical="top" wrapText="1"/>
    </xf>
    <xf numFmtId="1" fontId="7" fillId="0" borderId="2" xfId="5" applyNumberFormat="1" applyFont="1" applyFill="1" applyBorder="1" applyAlignment="1">
      <alignment horizontal="center" vertical="center"/>
    </xf>
    <xf numFmtId="169" fontId="14" fillId="0" borderId="0" xfId="0" applyNumberFormat="1" applyFont="1" applyAlignment="1">
      <alignment wrapText="1"/>
    </xf>
    <xf numFmtId="0" fontId="7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5" fillId="0" borderId="2" xfId="1" applyFont="1" applyBorder="1"/>
    <xf numFmtId="165" fontId="5" fillId="0" borderId="2" xfId="1" applyNumberFormat="1" applyFont="1" applyBorder="1" applyAlignment="1">
      <alignment horizontal="center" vertical="top"/>
    </xf>
    <xf numFmtId="165" fontId="10" fillId="2" borderId="14" xfId="2" applyNumberFormat="1" applyFont="1" applyFill="1" applyBorder="1" applyAlignment="1">
      <alignment horizontal="left" vertical="center" wrapText="1"/>
    </xf>
    <xf numFmtId="3" fontId="9" fillId="0" borderId="7" xfId="2" applyNumberFormat="1" applyFont="1" applyFill="1" applyBorder="1" applyAlignment="1">
      <alignment horizontal="center" vertical="center" wrapText="1"/>
    </xf>
    <xf numFmtId="3" fontId="9" fillId="2" borderId="7" xfId="2" applyNumberFormat="1" applyFont="1" applyFill="1" applyBorder="1" applyAlignment="1">
      <alignment horizontal="center" vertical="center" wrapText="1"/>
    </xf>
    <xf numFmtId="166" fontId="9" fillId="2" borderId="7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top"/>
    </xf>
    <xf numFmtId="3" fontId="5" fillId="0" borderId="7" xfId="1" applyNumberFormat="1" applyFont="1" applyBorder="1" applyAlignment="1">
      <alignment horizontal="center" vertical="top" wrapText="1"/>
    </xf>
    <xf numFmtId="3" fontId="5" fillId="0" borderId="7" xfId="1" applyNumberFormat="1" applyFont="1" applyFill="1" applyBorder="1" applyAlignment="1">
      <alignment horizontal="center" vertical="top"/>
    </xf>
    <xf numFmtId="0" fontId="36" fillId="0" borderId="0" xfId="0" applyFont="1" applyAlignment="1">
      <alignment vertical="top" wrapText="1"/>
    </xf>
    <xf numFmtId="165" fontId="5" fillId="0" borderId="2" xfId="1" applyNumberFormat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/>
    </xf>
    <xf numFmtId="0" fontId="12" fillId="0" borderId="7" xfId="4" applyFont="1" applyFill="1" applyBorder="1" applyAlignment="1">
      <alignment horizontal="center" vertical="top" wrapText="1"/>
    </xf>
    <xf numFmtId="1" fontId="12" fillId="0" borderId="7" xfId="4" applyNumberFormat="1" applyFont="1" applyFill="1" applyBorder="1" applyAlignment="1">
      <alignment horizontal="right" vertical="top" wrapText="1"/>
    </xf>
    <xf numFmtId="0" fontId="12" fillId="0" borderId="2" xfId="4" applyFont="1" applyBorder="1" applyAlignment="1">
      <alignment vertical="top" wrapText="1"/>
    </xf>
    <xf numFmtId="0" fontId="14" fillId="0" borderId="2" xfId="6" applyFont="1" applyBorder="1" applyAlignment="1">
      <alignment horizontal="center" vertical="top" wrapText="1"/>
    </xf>
    <xf numFmtId="0" fontId="14" fillId="0" borderId="2" xfId="6" applyFont="1" applyBorder="1" applyAlignment="1">
      <alignment vertical="top" wrapText="1"/>
    </xf>
    <xf numFmtId="0" fontId="7" fillId="0" borderId="2" xfId="6" applyFont="1" applyBorder="1" applyAlignment="1">
      <alignment horizontal="center" vertical="top" wrapText="1"/>
    </xf>
    <xf numFmtId="166" fontId="7" fillId="0" borderId="2" xfId="1" applyNumberFormat="1" applyFont="1" applyBorder="1" applyAlignment="1">
      <alignment horizontal="center" vertical="top"/>
    </xf>
    <xf numFmtId="165" fontId="7" fillId="0" borderId="2" xfId="1" applyNumberFormat="1" applyFont="1" applyBorder="1" applyAlignment="1">
      <alignment horizontal="center" vertical="top"/>
    </xf>
    <xf numFmtId="165" fontId="7" fillId="0" borderId="2" xfId="6" applyNumberFormat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3" fontId="7" fillId="0" borderId="2" xfId="1" applyNumberFormat="1" applyFont="1" applyBorder="1" applyAlignment="1">
      <alignment horizontal="center" vertical="top" wrapText="1"/>
    </xf>
    <xf numFmtId="3" fontId="7" fillId="0" borderId="7" xfId="1" applyNumberFormat="1" applyFont="1" applyBorder="1" applyAlignment="1">
      <alignment horizontal="center" vertical="top" wrapText="1"/>
    </xf>
    <xf numFmtId="3" fontId="7" fillId="2" borderId="2" xfId="2" applyNumberFormat="1" applyFont="1" applyFill="1" applyBorder="1" applyAlignment="1">
      <alignment horizontal="center" vertical="top" wrapText="1"/>
    </xf>
    <xf numFmtId="3" fontId="7" fillId="2" borderId="7" xfId="2" applyNumberFormat="1" applyFont="1" applyFill="1" applyBorder="1" applyAlignment="1">
      <alignment horizontal="center" vertical="top" wrapText="1"/>
    </xf>
    <xf numFmtId="0" fontId="7" fillId="2" borderId="2" xfId="2" applyFont="1" applyFill="1" applyBorder="1" applyAlignment="1">
      <alignment horizontal="center" vertical="top"/>
    </xf>
    <xf numFmtId="1" fontId="7" fillId="0" borderId="2" xfId="6" applyNumberFormat="1" applyFont="1" applyBorder="1" applyAlignment="1">
      <alignment horizontal="center" vertical="top" wrapText="1"/>
    </xf>
    <xf numFmtId="0" fontId="7" fillId="2" borderId="2" xfId="6" applyFont="1" applyFill="1" applyBorder="1" applyAlignment="1">
      <alignment horizontal="left" vertical="top" wrapText="1"/>
    </xf>
    <xf numFmtId="0" fontId="7" fillId="0" borderId="0" xfId="5" applyFont="1" applyFill="1" applyBorder="1" applyAlignment="1">
      <alignment horizontal="left" vertical="top" wrapText="1"/>
    </xf>
    <xf numFmtId="49" fontId="3" fillId="0" borderId="3" xfId="5" applyNumberFormat="1" applyFont="1" applyFill="1" applyBorder="1" applyAlignment="1">
      <alignment horizontal="center" vertical="center"/>
    </xf>
    <xf numFmtId="0" fontId="0" fillId="0" borderId="15" xfId="0" applyFill="1" applyBorder="1"/>
    <xf numFmtId="0" fontId="5" fillId="0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right" vertical="justify" wrapText="1"/>
    </xf>
    <xf numFmtId="0" fontId="5" fillId="0" borderId="2" xfId="3" applyFont="1" applyFill="1" applyBorder="1" applyAlignment="1">
      <alignment horizontal="right" vertical="top"/>
    </xf>
    <xf numFmtId="4" fontId="2" fillId="0" borderId="3" xfId="3" applyNumberFormat="1" applyFont="1" applyFill="1" applyBorder="1" applyAlignment="1">
      <alignment horizontal="center" vertical="top"/>
    </xf>
    <xf numFmtId="0" fontId="28" fillId="0" borderId="2" xfId="3" applyFont="1" applyFill="1" applyBorder="1" applyAlignment="1">
      <alignment vertical="top" wrapText="1"/>
    </xf>
    <xf numFmtId="0" fontId="5" fillId="0" borderId="3" xfId="3" applyFont="1" applyFill="1" applyBorder="1" applyAlignment="1">
      <alignment vertical="top" wrapText="1"/>
    </xf>
    <xf numFmtId="0" fontId="5" fillId="0" borderId="3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horizontal="right" vertical="center"/>
    </xf>
    <xf numFmtId="0" fontId="5" fillId="0" borderId="5" xfId="3" applyFont="1" applyFill="1" applyBorder="1" applyAlignment="1">
      <alignment vertical="top" wrapText="1"/>
    </xf>
    <xf numFmtId="0" fontId="2" fillId="0" borderId="5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right" vertical="top"/>
    </xf>
    <xf numFmtId="4" fontId="5" fillId="0" borderId="1" xfId="3" applyNumberFormat="1" applyFont="1" applyFill="1" applyBorder="1" applyAlignment="1">
      <alignment horizontal="center" vertical="top"/>
    </xf>
    <xf numFmtId="4" fontId="5" fillId="0" borderId="4" xfId="3" applyNumberFormat="1" applyFont="1" applyFill="1" applyBorder="1" applyAlignment="1">
      <alignment horizontal="center" vertical="top"/>
    </xf>
    <xf numFmtId="3" fontId="5" fillId="0" borderId="4" xfId="3" applyNumberFormat="1" applyFont="1" applyFill="1" applyBorder="1" applyAlignment="1">
      <alignment horizontal="right" vertical="top" wrapText="1"/>
    </xf>
    <xf numFmtId="3" fontId="5" fillId="0" borderId="2" xfId="3" applyNumberFormat="1" applyFont="1" applyFill="1" applyBorder="1" applyAlignment="1">
      <alignment horizontal="right" vertical="top" wrapText="1"/>
    </xf>
    <xf numFmtId="4" fontId="14" fillId="0" borderId="0" xfId="0" applyNumberFormat="1" applyFont="1" applyFill="1" applyAlignment="1">
      <alignment vertical="top" wrapText="1"/>
    </xf>
    <xf numFmtId="0" fontId="5" fillId="0" borderId="17" xfId="3" applyFont="1" applyFill="1" applyBorder="1" applyAlignment="1">
      <alignment horizontal="left" vertical="center" wrapText="1"/>
    </xf>
    <xf numFmtId="0" fontId="5" fillId="0" borderId="18" xfId="3" applyFont="1" applyFill="1" applyBorder="1" applyAlignment="1">
      <alignment horizontal="left" vertical="center" wrapText="1"/>
    </xf>
    <xf numFmtId="0" fontId="29" fillId="0" borderId="10" xfId="3" applyFont="1" applyFill="1" applyBorder="1" applyAlignment="1">
      <alignment horizontal="left" vertical="top" wrapText="1"/>
    </xf>
    <xf numFmtId="49" fontId="3" fillId="0" borderId="0" xfId="5" applyNumberFormat="1" applyFont="1" applyFill="1" applyAlignment="1">
      <alignment vertical="center"/>
    </xf>
    <xf numFmtId="3" fontId="3" fillId="0" borderId="2" xfId="5" applyNumberFormat="1" applyFont="1" applyFill="1" applyBorder="1" applyAlignment="1">
      <alignment horizontal="center" vertical="center"/>
    </xf>
    <xf numFmtId="166" fontId="3" fillId="0" borderId="2" xfId="5" applyNumberFormat="1" applyFont="1" applyFill="1" applyBorder="1" applyAlignment="1">
      <alignment horizontal="center" vertical="center"/>
    </xf>
    <xf numFmtId="49" fontId="3" fillId="0" borderId="2" xfId="5" applyNumberFormat="1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horizontal="center" vertical="center"/>
    </xf>
    <xf numFmtId="166" fontId="25" fillId="0" borderId="2" xfId="5" applyNumberFormat="1" applyFont="1" applyFill="1" applyBorder="1" applyAlignment="1">
      <alignment horizontal="center" vertical="center"/>
    </xf>
    <xf numFmtId="166" fontId="3" fillId="0" borderId="2" xfId="5" applyNumberFormat="1" applyFont="1" applyFill="1" applyBorder="1" applyAlignment="1">
      <alignment horizontal="center" vertical="top"/>
    </xf>
    <xf numFmtId="49" fontId="3" fillId="0" borderId="2" xfId="5" applyNumberFormat="1" applyFont="1" applyFill="1" applyBorder="1" applyAlignment="1">
      <alignment horizontal="center" vertical="top"/>
    </xf>
    <xf numFmtId="49" fontId="3" fillId="0" borderId="2" xfId="8" applyNumberFormat="1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center"/>
    </xf>
    <xf numFmtId="49" fontId="22" fillId="0" borderId="2" xfId="5" applyNumberFormat="1" applyFont="1" applyFill="1" applyBorder="1"/>
    <xf numFmtId="0" fontId="22" fillId="0" borderId="2" xfId="5" applyFont="1" applyFill="1" applyBorder="1" applyAlignment="1">
      <alignment horizontal="left" vertical="top" wrapText="1"/>
    </xf>
    <xf numFmtId="0" fontId="27" fillId="0" borderId="2" xfId="5" applyFont="1" applyFill="1" applyBorder="1"/>
    <xf numFmtId="3" fontId="3" fillId="0" borderId="3" xfId="5" applyNumberFormat="1" applyFont="1" applyFill="1" applyBorder="1" applyAlignment="1">
      <alignment horizontal="center" vertical="center"/>
    </xf>
    <xf numFmtId="166" fontId="3" fillId="0" borderId="3" xfId="5" applyNumberFormat="1" applyFont="1" applyFill="1" applyBorder="1" applyAlignment="1">
      <alignment horizontal="center" vertical="center"/>
    </xf>
    <xf numFmtId="49" fontId="3" fillId="0" borderId="3" xfId="8" applyNumberFormat="1" applyFont="1" applyFill="1" applyBorder="1" applyAlignment="1">
      <alignment horizontal="center" vertical="center"/>
    </xf>
    <xf numFmtId="49" fontId="4" fillId="0" borderId="3" xfId="5" applyNumberFormat="1" applyFont="1" applyFill="1" applyBorder="1" applyAlignment="1">
      <alignment horizontal="center" vertical="center"/>
    </xf>
    <xf numFmtId="0" fontId="22" fillId="0" borderId="3" xfId="5" applyFont="1" applyFill="1" applyBorder="1" applyAlignment="1">
      <alignment horizontal="left" vertical="top" wrapText="1"/>
    </xf>
    <xf numFmtId="1" fontId="3" fillId="0" borderId="2" xfId="5" applyNumberFormat="1" applyFont="1" applyFill="1" applyBorder="1" applyAlignment="1">
      <alignment horizontal="center" vertical="center"/>
    </xf>
    <xf numFmtId="2" fontId="3" fillId="0" borderId="2" xfId="5" applyNumberFormat="1" applyFont="1" applyFill="1" applyBorder="1" applyAlignment="1">
      <alignment horizontal="center" vertical="center"/>
    </xf>
    <xf numFmtId="2" fontId="3" fillId="0" borderId="2" xfId="8" applyNumberFormat="1" applyFont="1" applyFill="1" applyBorder="1" applyAlignment="1">
      <alignment horizontal="center" vertical="center"/>
    </xf>
    <xf numFmtId="2" fontId="4" fillId="0" borderId="2" xfId="5" applyNumberFormat="1" applyFont="1" applyFill="1" applyBorder="1" applyAlignment="1">
      <alignment horizontal="center" vertical="center"/>
    </xf>
    <xf numFmtId="166" fontId="22" fillId="0" borderId="2" xfId="5" applyNumberFormat="1" applyFont="1" applyFill="1" applyBorder="1" applyAlignment="1">
      <alignment horizontal="left" wrapText="1"/>
    </xf>
    <xf numFmtId="0" fontId="22" fillId="0" borderId="0" xfId="5" applyFont="1" applyFill="1" applyAlignment="1"/>
    <xf numFmtId="49" fontId="3" fillId="0" borderId="2" xfId="5" applyNumberFormat="1" applyFont="1" applyFill="1" applyBorder="1" applyAlignment="1"/>
    <xf numFmtId="2" fontId="3" fillId="0" borderId="2" xfId="0" applyNumberFormat="1" applyFont="1" applyFill="1" applyBorder="1" applyAlignment="1">
      <alignment vertical="center" wrapText="1"/>
    </xf>
    <xf numFmtId="49" fontId="3" fillId="0" borderId="0" xfId="5" applyNumberFormat="1" applyFont="1" applyFill="1" applyBorder="1" applyAlignment="1"/>
    <xf numFmtId="2" fontId="3" fillId="0" borderId="0" xfId="0" applyNumberFormat="1" applyFont="1" applyFill="1" applyBorder="1" applyAlignment="1">
      <alignment vertical="center" wrapText="1"/>
    </xf>
    <xf numFmtId="1" fontId="3" fillId="0" borderId="0" xfId="5" applyNumberFormat="1" applyFont="1" applyFill="1" applyBorder="1" applyAlignment="1">
      <alignment horizontal="center" vertical="center"/>
    </xf>
    <xf numFmtId="2" fontId="3" fillId="0" borderId="0" xfId="5" applyNumberFormat="1" applyFont="1" applyFill="1" applyBorder="1" applyAlignment="1">
      <alignment horizontal="center" vertical="center"/>
    </xf>
    <xf numFmtId="2" fontId="3" fillId="0" borderId="0" xfId="8" applyNumberFormat="1" applyFont="1" applyFill="1" applyBorder="1" applyAlignment="1">
      <alignment horizontal="center" vertical="center"/>
    </xf>
    <xf numFmtId="2" fontId="4" fillId="0" borderId="0" xfId="5" applyNumberFormat="1" applyFont="1" applyFill="1" applyBorder="1" applyAlignment="1">
      <alignment horizontal="center" vertical="center"/>
    </xf>
    <xf numFmtId="166" fontId="22" fillId="0" borderId="0" xfId="5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7" fillId="0" borderId="0" xfId="5" applyFont="1" applyFill="1" applyBorder="1" applyAlignment="1"/>
    <xf numFmtId="3" fontId="3" fillId="0" borderId="0" xfId="5" applyNumberFormat="1" applyFont="1" applyFill="1" applyBorder="1" applyAlignment="1">
      <alignment horizontal="center" vertical="center"/>
    </xf>
    <xf numFmtId="166" fontId="3" fillId="0" borderId="0" xfId="5" applyNumberFormat="1" applyFont="1" applyFill="1" applyBorder="1" applyAlignment="1">
      <alignment horizontal="center" vertical="center"/>
    </xf>
    <xf numFmtId="49" fontId="3" fillId="0" borderId="0" xfId="8" applyNumberFormat="1" applyFont="1" applyFill="1" applyBorder="1" applyAlignment="1">
      <alignment horizontal="center" vertical="center"/>
    </xf>
    <xf numFmtId="49" fontId="3" fillId="0" borderId="0" xfId="5" applyNumberFormat="1" applyFont="1" applyFill="1" applyBorder="1" applyAlignment="1">
      <alignment horizontal="center" vertical="center"/>
    </xf>
    <xf numFmtId="49" fontId="4" fillId="0" borderId="0" xfId="5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top" wrapText="1"/>
    </xf>
    <xf numFmtId="166" fontId="34" fillId="0" borderId="0" xfId="0" applyNumberFormat="1" applyFont="1" applyFill="1" applyAlignment="1">
      <alignment vertical="top" wrapText="1"/>
    </xf>
    <xf numFmtId="0" fontId="7" fillId="0" borderId="0" xfId="5" applyFont="1" applyFill="1" applyAlignment="1">
      <alignment horizontal="center" wrapText="1"/>
    </xf>
    <xf numFmtId="0" fontId="26" fillId="0" borderId="2" xfId="5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left" vertical="top" wrapText="1"/>
    </xf>
    <xf numFmtId="0" fontId="26" fillId="0" borderId="2" xfId="5" applyFont="1" applyFill="1" applyBorder="1" applyAlignment="1">
      <alignment horizontal="center" vertical="center"/>
    </xf>
    <xf numFmtId="49" fontId="26" fillId="0" borderId="2" xfId="5" applyNumberFormat="1" applyFont="1" applyFill="1" applyBorder="1" applyAlignment="1">
      <alignment horizontal="center" vertical="center"/>
    </xf>
    <xf numFmtId="0" fontId="7" fillId="0" borderId="2" xfId="5" applyFont="1" applyFill="1" applyBorder="1" applyAlignment="1">
      <alignment vertical="top" wrapText="1"/>
    </xf>
    <xf numFmtId="166" fontId="7" fillId="0" borderId="2" xfId="5" applyNumberFormat="1" applyFont="1" applyFill="1" applyBorder="1" applyAlignment="1">
      <alignment horizontal="left" vertical="top" wrapText="1"/>
    </xf>
    <xf numFmtId="166" fontId="7" fillId="0" borderId="2" xfId="5" applyNumberFormat="1" applyFont="1" applyFill="1" applyBorder="1" applyAlignment="1">
      <alignment vertical="top" wrapText="1"/>
    </xf>
    <xf numFmtId="0" fontId="26" fillId="0" borderId="2" xfId="5" applyFont="1" applyFill="1" applyBorder="1" applyAlignment="1">
      <alignment vertical="center" wrapText="1"/>
    </xf>
    <xf numFmtId="49" fontId="5" fillId="0" borderId="2" xfId="5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3" fontId="7" fillId="0" borderId="2" xfId="5" applyNumberFormat="1" applyFont="1" applyFill="1" applyBorder="1" applyAlignment="1">
      <alignment horizontal="left" vertical="top" wrapText="1"/>
    </xf>
    <xf numFmtId="168" fontId="7" fillId="0" borderId="2" xfId="0" applyNumberFormat="1" applyFont="1" applyFill="1" applyBorder="1" applyAlignment="1">
      <alignment horizontal="left" vertical="center" wrapText="1"/>
    </xf>
    <xf numFmtId="3" fontId="7" fillId="0" borderId="0" xfId="5" applyNumberFormat="1" applyFont="1" applyFill="1" applyBorder="1" applyAlignment="1">
      <alignment horizontal="center" vertical="center"/>
    </xf>
    <xf numFmtId="166" fontId="7" fillId="0" borderId="0" xfId="5" applyNumberFormat="1" applyFont="1" applyFill="1" applyBorder="1" applyAlignment="1">
      <alignment horizontal="center" vertical="center"/>
    </xf>
    <xf numFmtId="49" fontId="7" fillId="0" borderId="0" xfId="5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9" fillId="0" borderId="19" xfId="0" applyFont="1" applyBorder="1" applyAlignment="1">
      <alignment horizontal="left" vertical="top" wrapText="1"/>
    </xf>
    <xf numFmtId="167" fontId="14" fillId="0" borderId="0" xfId="0" applyNumberFormat="1" applyFont="1" applyFill="1" applyBorder="1" applyAlignment="1">
      <alignment horizontal="right" vertical="top" wrapText="1"/>
    </xf>
    <xf numFmtId="0" fontId="14" fillId="0" borderId="3" xfId="0" applyFont="1" applyBorder="1" applyAlignment="1">
      <alignment horizontal="left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5" applyFont="1" applyFill="1" applyBorder="1" applyAlignment="1">
      <alignment horizontal="center" vertical="top" wrapText="1"/>
    </xf>
    <xf numFmtId="49" fontId="9" fillId="3" borderId="2" xfId="5" applyNumberFormat="1" applyFont="1" applyFill="1" applyBorder="1" applyAlignment="1">
      <alignment horizontal="right" vertical="center"/>
    </xf>
    <xf numFmtId="49" fontId="9" fillId="0" borderId="2" xfId="5" applyNumberFormat="1" applyFont="1" applyFill="1" applyBorder="1" applyAlignment="1">
      <alignment horizontal="right" vertical="center"/>
    </xf>
    <xf numFmtId="2" fontId="3" fillId="3" borderId="2" xfId="5" applyNumberFormat="1" applyFont="1" applyFill="1" applyBorder="1" applyAlignment="1">
      <alignment horizontal="right" vertical="center"/>
    </xf>
    <xf numFmtId="0" fontId="3" fillId="0" borderId="3" xfId="5" applyFont="1" applyFill="1" applyBorder="1" applyAlignment="1">
      <alignment horizontal="center" vertical="top" wrapText="1"/>
    </xf>
    <xf numFmtId="166" fontId="7" fillId="3" borderId="2" xfId="5" applyNumberFormat="1" applyFont="1" applyFill="1" applyBorder="1" applyAlignment="1">
      <alignment horizontal="right" vertical="center"/>
    </xf>
    <xf numFmtId="166" fontId="7" fillId="3" borderId="2" xfId="5" applyNumberFormat="1" applyFont="1" applyFill="1" applyBorder="1" applyAlignment="1">
      <alignment vertical="center"/>
    </xf>
    <xf numFmtId="166" fontId="26" fillId="3" borderId="2" xfId="5" applyNumberFormat="1" applyFont="1" applyFill="1" applyBorder="1" applyAlignment="1">
      <alignment horizontal="right" vertical="center"/>
    </xf>
    <xf numFmtId="166" fontId="24" fillId="3" borderId="2" xfId="5" applyNumberFormat="1" applyFont="1" applyFill="1" applyBorder="1" applyAlignment="1">
      <alignment vertical="center"/>
    </xf>
    <xf numFmtId="166" fontId="3" fillId="3" borderId="2" xfId="5" applyNumberFormat="1" applyFont="1" applyFill="1" applyBorder="1" applyAlignment="1">
      <alignment vertical="center"/>
    </xf>
    <xf numFmtId="0" fontId="22" fillId="3" borderId="2" xfId="5" applyFont="1" applyFill="1" applyBorder="1"/>
    <xf numFmtId="166" fontId="24" fillId="3" borderId="2" xfId="5" applyNumberFormat="1" applyFont="1" applyFill="1" applyBorder="1"/>
    <xf numFmtId="166" fontId="24" fillId="3" borderId="2" xfId="5" applyNumberFormat="1" applyFont="1" applyFill="1" applyBorder="1" applyAlignment="1">
      <alignment horizontal="right" vertical="center"/>
    </xf>
    <xf numFmtId="166" fontId="3" fillId="3" borderId="3" xfId="5" applyNumberFormat="1" applyFont="1" applyFill="1" applyBorder="1" applyAlignment="1">
      <alignment horizontal="right" vertical="center"/>
    </xf>
    <xf numFmtId="49" fontId="3" fillId="0" borderId="3" xfId="5" applyNumberFormat="1" applyFont="1" applyFill="1" applyBorder="1" applyAlignment="1"/>
    <xf numFmtId="168" fontId="3" fillId="0" borderId="13" xfId="0" applyNumberFormat="1" applyFont="1" applyFill="1" applyBorder="1" applyAlignment="1">
      <alignment horizontal="left" vertical="center" wrapText="1"/>
    </xf>
    <xf numFmtId="1" fontId="3" fillId="0" borderId="3" xfId="5" applyNumberFormat="1" applyFont="1" applyFill="1" applyBorder="1" applyAlignment="1">
      <alignment horizontal="center" vertical="center"/>
    </xf>
    <xf numFmtId="2" fontId="3" fillId="0" borderId="3" xfId="5" applyNumberFormat="1" applyFont="1" applyFill="1" applyBorder="1" applyAlignment="1">
      <alignment horizontal="center" vertical="center"/>
    </xf>
    <xf numFmtId="2" fontId="3" fillId="0" borderId="3" xfId="8" applyNumberFormat="1" applyFont="1" applyFill="1" applyBorder="1" applyAlignment="1">
      <alignment horizontal="center" vertical="center"/>
    </xf>
    <xf numFmtId="2" fontId="4" fillId="0" borderId="3" xfId="5" applyNumberFormat="1" applyFont="1" applyFill="1" applyBorder="1" applyAlignment="1">
      <alignment horizontal="center" vertical="center"/>
    </xf>
    <xf numFmtId="2" fontId="3" fillId="0" borderId="3" xfId="5" applyNumberFormat="1" applyFont="1" applyFill="1" applyBorder="1" applyAlignment="1">
      <alignment horizontal="right" vertical="center"/>
    </xf>
    <xf numFmtId="2" fontId="3" fillId="3" borderId="3" xfId="5" applyNumberFormat="1" applyFont="1" applyFill="1" applyBorder="1" applyAlignment="1">
      <alignment horizontal="right" vertical="center"/>
    </xf>
    <xf numFmtId="166" fontId="22" fillId="0" borderId="3" xfId="5" applyNumberFormat="1" applyFont="1" applyFill="1" applyBorder="1" applyAlignment="1">
      <alignment horizontal="left" wrapText="1"/>
    </xf>
    <xf numFmtId="168" fontId="3" fillId="0" borderId="2" xfId="0" applyNumberFormat="1" applyFont="1" applyFill="1" applyBorder="1" applyAlignment="1">
      <alignment horizontal="left" vertical="center" wrapText="1"/>
    </xf>
    <xf numFmtId="0" fontId="26" fillId="0" borderId="0" xfId="1" applyFont="1" applyAlignment="1">
      <alignment horizontal="center" vertical="center" wrapText="1"/>
    </xf>
    <xf numFmtId="0" fontId="14" fillId="0" borderId="0" xfId="4" applyFont="1" applyFill="1" applyAlignment="1">
      <alignment horizontal="left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0" fontId="29" fillId="0" borderId="2" xfId="3" applyFont="1" applyFill="1" applyBorder="1" applyAlignment="1">
      <alignment horizontal="left" vertical="top"/>
    </xf>
    <xf numFmtId="0" fontId="28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top" wrapText="1"/>
    </xf>
    <xf numFmtId="0" fontId="28" fillId="0" borderId="2" xfId="3" applyFont="1" applyFill="1" applyBorder="1" applyAlignment="1">
      <alignment horizontal="left" vertical="top"/>
    </xf>
    <xf numFmtId="0" fontId="5" fillId="0" borderId="2" xfId="3" applyFont="1" applyFill="1" applyBorder="1" applyAlignment="1">
      <alignment horizontal="left" vertical="top"/>
    </xf>
    <xf numFmtId="0" fontId="32" fillId="0" borderId="0" xfId="0" applyFont="1" applyAlignment="1">
      <alignment vertical="top"/>
    </xf>
    <xf numFmtId="0" fontId="2" fillId="2" borderId="0" xfId="1" applyFont="1" applyFill="1" applyBorder="1" applyAlignment="1">
      <alignment horizontal="left" vertical="center" wrapText="1"/>
    </xf>
    <xf numFmtId="4" fontId="5" fillId="0" borderId="7" xfId="3" applyNumberFormat="1" applyFont="1" applyFill="1" applyBorder="1" applyAlignment="1">
      <alignment horizontal="center" vertical="center"/>
    </xf>
    <xf numFmtId="4" fontId="2" fillId="0" borderId="7" xfId="3" applyNumberFormat="1" applyFont="1" applyFill="1" applyBorder="1" applyAlignment="1">
      <alignment horizontal="center" vertical="top"/>
    </xf>
    <xf numFmtId="4" fontId="5" fillId="0" borderId="7" xfId="3" applyNumberFormat="1" applyFont="1" applyFill="1" applyBorder="1" applyAlignment="1">
      <alignment horizontal="center" vertical="top"/>
    </xf>
    <xf numFmtId="4" fontId="5" fillId="0" borderId="7" xfId="3" applyNumberFormat="1" applyFont="1" applyFill="1" applyBorder="1" applyAlignment="1">
      <alignment horizontal="center" vertical="center" wrapText="1"/>
    </xf>
    <xf numFmtId="165" fontId="5" fillId="0" borderId="7" xfId="3" applyNumberFormat="1" applyFont="1" applyFill="1" applyBorder="1" applyAlignment="1">
      <alignment horizontal="center" vertical="center" wrapText="1"/>
    </xf>
    <xf numFmtId="4" fontId="28" fillId="0" borderId="2" xfId="3" applyNumberFormat="1" applyFont="1" applyFill="1" applyBorder="1" applyAlignment="1">
      <alignment horizontal="left" vertical="center" wrapText="1"/>
    </xf>
    <xf numFmtId="4" fontId="5" fillId="0" borderId="2" xfId="3" applyNumberFormat="1" applyFont="1" applyFill="1" applyBorder="1" applyAlignment="1">
      <alignment horizontal="left" vertical="center" wrapText="1"/>
    </xf>
    <xf numFmtId="4" fontId="29" fillId="0" borderId="2" xfId="3" applyNumberFormat="1" applyFont="1" applyFill="1" applyBorder="1" applyAlignment="1">
      <alignment horizontal="left" vertical="top"/>
    </xf>
    <xf numFmtId="165" fontId="5" fillId="0" borderId="2" xfId="3" applyNumberFormat="1" applyFont="1" applyFill="1" applyBorder="1" applyAlignment="1">
      <alignment horizontal="left" vertical="center" wrapText="1"/>
    </xf>
    <xf numFmtId="4" fontId="29" fillId="0" borderId="2" xfId="3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right" wrapText="1"/>
    </xf>
    <xf numFmtId="4" fontId="2" fillId="0" borderId="2" xfId="3" applyNumberFormat="1" applyFont="1" applyFill="1" applyBorder="1"/>
    <xf numFmtId="0" fontId="5" fillId="0" borderId="6" xfId="3" applyFont="1" applyFill="1" applyBorder="1" applyAlignment="1">
      <alignment horizontal="center" vertical="top" wrapText="1"/>
    </xf>
    <xf numFmtId="0" fontId="5" fillId="0" borderId="0" xfId="3" applyFont="1" applyFill="1" applyBorder="1"/>
    <xf numFmtId="0" fontId="14" fillId="4" borderId="2" xfId="0" applyFont="1" applyFill="1" applyBorder="1" applyAlignment="1">
      <alignment horizontal="center" vertical="top" wrapText="1"/>
    </xf>
    <xf numFmtId="167" fontId="16" fillId="4" borderId="2" xfId="0" applyNumberFormat="1" applyFont="1" applyFill="1" applyBorder="1" applyAlignment="1">
      <alignment horizontal="right" vertical="top" wrapText="1"/>
    </xf>
    <xf numFmtId="167" fontId="14" fillId="4" borderId="2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4" fillId="0" borderId="0" xfId="7" applyFont="1" applyFill="1" applyAlignment="1">
      <alignment horizontal="left" vertical="top" wrapText="1"/>
    </xf>
    <xf numFmtId="2" fontId="14" fillId="0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3" xfId="6" applyFont="1" applyBorder="1" applyAlignment="1">
      <alignment horizontal="center" vertical="top" wrapText="1"/>
    </xf>
    <xf numFmtId="0" fontId="14" fillId="0" borderId="6" xfId="6" applyFont="1" applyBorder="1" applyAlignment="1">
      <alignment horizontal="center" vertical="top" wrapText="1"/>
    </xf>
    <xf numFmtId="0" fontId="14" fillId="0" borderId="7" xfId="6" applyFont="1" applyBorder="1" applyAlignment="1">
      <alignment horizontal="center" vertical="top" wrapText="1"/>
    </xf>
    <xf numFmtId="0" fontId="14" fillId="0" borderId="20" xfId="6" applyFont="1" applyBorder="1" applyAlignment="1">
      <alignment horizontal="center" vertical="top" wrapText="1"/>
    </xf>
    <xf numFmtId="0" fontId="14" fillId="0" borderId="8" xfId="6" applyFont="1" applyBorder="1" applyAlignment="1">
      <alignment horizontal="center" vertical="top"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Alignment="1">
      <alignment horizontal="left" wrapText="1"/>
    </xf>
    <xf numFmtId="0" fontId="3" fillId="0" borderId="0" xfId="7" applyFont="1" applyFill="1" applyAlignment="1">
      <alignment horizontal="left" vertical="top" wrapText="1"/>
    </xf>
    <xf numFmtId="0" fontId="3" fillId="0" borderId="0" xfId="6" applyFont="1" applyFill="1" applyAlignment="1">
      <alignment horizontal="right" vertical="top" wrapText="1"/>
    </xf>
    <xf numFmtId="0" fontId="12" fillId="0" borderId="0" xfId="6" applyFont="1" applyAlignment="1">
      <alignment horizontal="left" vertical="top" wrapText="1"/>
    </xf>
    <xf numFmtId="0" fontId="14" fillId="0" borderId="7" xfId="6" applyFont="1" applyBorder="1" applyAlignment="1">
      <alignment horizontal="left" vertical="top" wrapText="1"/>
    </xf>
    <xf numFmtId="0" fontId="14" fillId="0" borderId="20" xfId="6" applyFont="1" applyBorder="1" applyAlignment="1">
      <alignment horizontal="left" vertical="top" wrapText="1"/>
    </xf>
    <xf numFmtId="0" fontId="14" fillId="0" borderId="8" xfId="6" applyFont="1" applyBorder="1" applyAlignment="1">
      <alignment horizontal="left" vertical="top" wrapText="1"/>
    </xf>
    <xf numFmtId="4" fontId="5" fillId="0" borderId="3" xfId="3" applyNumberFormat="1" applyFont="1" applyFill="1" applyBorder="1" applyAlignment="1">
      <alignment horizontal="center" vertical="center"/>
    </xf>
    <xf numFmtId="4" fontId="5" fillId="0" borderId="19" xfId="3" applyNumberFormat="1" applyFont="1" applyFill="1" applyBorder="1" applyAlignment="1">
      <alignment horizontal="center" vertical="center"/>
    </xf>
    <xf numFmtId="4" fontId="5" fillId="0" borderId="6" xfId="3" applyNumberFormat="1" applyFont="1" applyFill="1" applyBorder="1" applyAlignment="1">
      <alignment horizontal="center" vertical="center"/>
    </xf>
    <xf numFmtId="4" fontId="5" fillId="0" borderId="21" xfId="3" applyNumberFormat="1" applyFont="1" applyFill="1" applyBorder="1" applyAlignment="1">
      <alignment horizontal="center" vertical="center"/>
    </xf>
    <xf numFmtId="4" fontId="5" fillId="0" borderId="16" xfId="3" applyNumberFormat="1" applyFont="1" applyFill="1" applyBorder="1" applyAlignment="1">
      <alignment horizontal="center" vertical="center"/>
    </xf>
    <xf numFmtId="4" fontId="5" fillId="0" borderId="14" xfId="3" applyNumberFormat="1" applyFont="1" applyFill="1" applyBorder="1" applyAlignment="1">
      <alignment horizontal="center" vertical="center"/>
    </xf>
    <xf numFmtId="0" fontId="28" fillId="0" borderId="7" xfId="3" applyFont="1" applyFill="1" applyBorder="1" applyAlignment="1">
      <alignment horizontal="left" vertical="top" wrapText="1"/>
    </xf>
    <xf numFmtId="0" fontId="28" fillId="0" borderId="20" xfId="3" applyFont="1" applyFill="1" applyBorder="1" applyAlignment="1">
      <alignment horizontal="left" vertical="top" wrapText="1"/>
    </xf>
    <xf numFmtId="0" fontId="5" fillId="0" borderId="2" xfId="3" applyFont="1" applyFill="1" applyBorder="1" applyAlignment="1">
      <alignment horizontal="left" vertical="top"/>
    </xf>
    <xf numFmtId="0" fontId="5" fillId="0" borderId="7" xfId="3" applyFont="1" applyFill="1" applyBorder="1" applyAlignment="1">
      <alignment horizontal="left" vertical="top"/>
    </xf>
    <xf numFmtId="0" fontId="5" fillId="0" borderId="1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28" fillId="0" borderId="1" xfId="3" applyFont="1" applyFill="1" applyBorder="1" applyAlignment="1">
      <alignment horizontal="left" vertical="center" wrapText="1"/>
    </xf>
    <xf numFmtId="0" fontId="28" fillId="0" borderId="4" xfId="3" applyFont="1" applyFill="1" applyBorder="1" applyAlignment="1">
      <alignment horizontal="left" vertical="center" wrapText="1"/>
    </xf>
    <xf numFmtId="0" fontId="28" fillId="0" borderId="2" xfId="3" applyFont="1" applyFill="1" applyBorder="1" applyAlignment="1">
      <alignment horizontal="left" vertical="top"/>
    </xf>
    <xf numFmtId="0" fontId="28" fillId="0" borderId="7" xfId="3" applyFont="1" applyFill="1" applyBorder="1" applyAlignment="1">
      <alignment horizontal="left" vertical="top"/>
    </xf>
    <xf numFmtId="0" fontId="29" fillId="0" borderId="2" xfId="3" applyFont="1" applyFill="1" applyBorder="1" applyAlignment="1">
      <alignment horizontal="left" vertical="center" wrapText="1"/>
    </xf>
    <xf numFmtId="0" fontId="29" fillId="0" borderId="7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29" fillId="0" borderId="3" xfId="3" applyFont="1" applyFill="1" applyBorder="1" applyAlignment="1">
      <alignment horizontal="left" vertical="center" wrapText="1"/>
    </xf>
    <xf numFmtId="0" fontId="29" fillId="0" borderId="6" xfId="3" applyFont="1" applyFill="1" applyBorder="1" applyAlignment="1">
      <alignment horizontal="left" vertical="center" wrapText="1"/>
    </xf>
    <xf numFmtId="0" fontId="29" fillId="0" borderId="21" xfId="3" applyFont="1" applyFill="1" applyBorder="1" applyAlignment="1">
      <alignment horizontal="left" vertical="center" wrapText="1"/>
    </xf>
    <xf numFmtId="0" fontId="29" fillId="0" borderId="23" xfId="3" applyFont="1" applyFill="1" applyBorder="1" applyAlignment="1">
      <alignment horizontal="left" vertical="center" wrapText="1"/>
    </xf>
    <xf numFmtId="0" fontId="29" fillId="0" borderId="14" xfId="3" applyFont="1" applyFill="1" applyBorder="1" applyAlignment="1">
      <alignment horizontal="left" vertical="center" wrapText="1"/>
    </xf>
    <xf numFmtId="0" fontId="29" fillId="0" borderId="24" xfId="3" applyFont="1" applyFill="1" applyBorder="1" applyAlignment="1">
      <alignment horizontal="left" vertical="center" wrapText="1"/>
    </xf>
    <xf numFmtId="0" fontId="29" fillId="0" borderId="2" xfId="3" applyFont="1" applyFill="1" applyBorder="1" applyAlignment="1">
      <alignment horizontal="left" vertical="top"/>
    </xf>
    <xf numFmtId="0" fontId="29" fillId="0" borderId="7" xfId="3" applyFont="1" applyFill="1" applyBorder="1" applyAlignment="1">
      <alignment horizontal="left" vertical="top"/>
    </xf>
    <xf numFmtId="0" fontId="28" fillId="0" borderId="7" xfId="3" applyFont="1" applyFill="1" applyBorder="1" applyAlignment="1">
      <alignment horizontal="left" vertical="center" wrapText="1"/>
    </xf>
    <xf numFmtId="0" fontId="28" fillId="0" borderId="20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5" fillId="0" borderId="20" xfId="3" applyFont="1" applyFill="1" applyBorder="1" applyAlignment="1">
      <alignment horizontal="left" vertical="center" wrapText="1"/>
    </xf>
    <xf numFmtId="0" fontId="29" fillId="0" borderId="17" xfId="3" applyFont="1" applyFill="1" applyBorder="1" applyAlignment="1">
      <alignment horizontal="left" vertical="center" wrapText="1"/>
    </xf>
    <xf numFmtId="0" fontId="29" fillId="0" borderId="18" xfId="3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4" fontId="5" fillId="0" borderId="3" xfId="3" applyNumberFormat="1" applyFont="1" applyFill="1" applyBorder="1" applyAlignment="1">
      <alignment horizontal="center" vertical="top"/>
    </xf>
    <xf numFmtId="4" fontId="5" fillId="0" borderId="6" xfId="3" applyNumberFormat="1" applyFont="1" applyFill="1" applyBorder="1" applyAlignment="1">
      <alignment horizontal="center" vertical="top"/>
    </xf>
    <xf numFmtId="4" fontId="5" fillId="0" borderId="21" xfId="3" applyNumberFormat="1" applyFont="1" applyFill="1" applyBorder="1" applyAlignment="1">
      <alignment horizontal="center" vertical="top"/>
    </xf>
    <xf numFmtId="4" fontId="5" fillId="0" borderId="14" xfId="3" applyNumberFormat="1" applyFont="1" applyFill="1" applyBorder="1" applyAlignment="1">
      <alignment horizontal="center" vertical="top"/>
    </xf>
    <xf numFmtId="0" fontId="29" fillId="0" borderId="20" xfId="3" applyFont="1" applyFill="1" applyBorder="1" applyAlignment="1">
      <alignment horizontal="left" vertical="top"/>
    </xf>
    <xf numFmtId="0" fontId="28" fillId="0" borderId="22" xfId="3" applyFont="1" applyFill="1" applyBorder="1" applyAlignment="1">
      <alignment horizontal="left" vertical="center" wrapText="1"/>
    </xf>
    <xf numFmtId="0" fontId="5" fillId="0" borderId="10" xfId="3" applyFont="1" applyFill="1" applyBorder="1" applyAlignment="1">
      <alignment horizontal="left" vertical="center" wrapText="1"/>
    </xf>
    <xf numFmtId="0" fontId="5" fillId="0" borderId="25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top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2" fillId="0" borderId="19" xfId="3" applyFont="1" applyFill="1" applyBorder="1" applyAlignment="1">
      <alignment horizontal="left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top" wrapText="1"/>
    </xf>
    <xf numFmtId="0" fontId="5" fillId="0" borderId="25" xfId="3" applyFont="1" applyFill="1" applyBorder="1" applyAlignment="1">
      <alignment horizontal="center" vertical="top" wrapText="1"/>
    </xf>
    <xf numFmtId="0" fontId="5" fillId="0" borderId="28" xfId="3" applyFont="1" applyFill="1" applyBorder="1" applyAlignment="1">
      <alignment horizontal="center" vertical="top" wrapText="1"/>
    </xf>
    <xf numFmtId="0" fontId="0" fillId="0" borderId="15" xfId="0" applyFill="1" applyBorder="1"/>
    <xf numFmtId="0" fontId="5" fillId="0" borderId="15" xfId="3" applyFont="1" applyFill="1" applyBorder="1" applyAlignment="1">
      <alignment horizontal="center" vertical="top" wrapText="1"/>
    </xf>
    <xf numFmtId="0" fontId="28" fillId="0" borderId="2" xfId="3" applyFont="1" applyFill="1" applyBorder="1" applyAlignment="1">
      <alignment horizontal="left" vertical="center" wrapText="1"/>
    </xf>
    <xf numFmtId="4" fontId="5" fillId="0" borderId="2" xfId="3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center" vertical="top"/>
    </xf>
    <xf numFmtId="0" fontId="5" fillId="0" borderId="21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0" fillId="0" borderId="23" xfId="0" applyBorder="1" applyAlignment="1"/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right" vertical="top" wrapText="1"/>
    </xf>
    <xf numFmtId="165" fontId="3" fillId="0" borderId="0" xfId="1" applyNumberFormat="1" applyFont="1" applyFill="1" applyAlignment="1">
      <alignment horizontal="left" vertical="center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NumberFormat="1" applyFont="1" applyFill="1" applyBorder="1" applyAlignment="1">
      <alignment horizontal="center" vertical="center" wrapText="1"/>
    </xf>
    <xf numFmtId="0" fontId="9" fillId="2" borderId="6" xfId="2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vertical="top" wrapText="1"/>
    </xf>
    <xf numFmtId="0" fontId="37" fillId="0" borderId="0" xfId="0" applyFont="1" applyAlignment="1"/>
    <xf numFmtId="0" fontId="14" fillId="0" borderId="0" xfId="0" applyFont="1" applyAlignment="1">
      <alignment horizontal="right" vertical="top" wrapText="1"/>
    </xf>
    <xf numFmtId="0" fontId="9" fillId="2" borderId="21" xfId="2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165" fontId="9" fillId="2" borderId="7" xfId="2" applyNumberFormat="1" applyFont="1" applyFill="1" applyBorder="1" applyAlignment="1">
      <alignment horizontal="center" vertical="center" wrapText="1"/>
    </xf>
    <xf numFmtId="165" fontId="9" fillId="2" borderId="20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11" fillId="2" borderId="0" xfId="2" applyNumberFormat="1" applyFont="1" applyFill="1" applyBorder="1" applyAlignment="1">
      <alignment horizontal="center" wrapText="1"/>
    </xf>
    <xf numFmtId="165" fontId="9" fillId="2" borderId="2" xfId="2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0" fillId="0" borderId="8" xfId="0" applyBorder="1" applyAlignment="1"/>
    <xf numFmtId="0" fontId="32" fillId="0" borderId="0" xfId="0" applyFont="1" applyAlignment="1">
      <alignment horizontal="center" vertical="top" wrapText="1"/>
    </xf>
    <xf numFmtId="0" fontId="2" fillId="2" borderId="0" xfId="1" applyFont="1" applyFill="1" applyBorder="1" applyAlignment="1">
      <alignment horizontal="left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4" applyFont="1" applyFill="1" applyAlignment="1">
      <alignment horizontal="center" vertical="top" wrapText="1"/>
    </xf>
    <xf numFmtId="0" fontId="12" fillId="0" borderId="0" xfId="4" applyFont="1" applyFill="1" applyAlignment="1">
      <alignment horizontal="right" vertical="top" wrapText="1"/>
    </xf>
    <xf numFmtId="0" fontId="12" fillId="0" borderId="0" xfId="7" applyFont="1" applyFill="1" applyAlignment="1">
      <alignment horizontal="left" vertical="top" wrapText="1"/>
    </xf>
    <xf numFmtId="0" fontId="14" fillId="0" borderId="0" xfId="4" applyFont="1" applyFill="1" applyAlignment="1">
      <alignment horizontal="left" vertical="center" wrapText="1"/>
    </xf>
    <xf numFmtId="0" fontId="12" fillId="0" borderId="7" xfId="4" applyFont="1" applyFill="1" applyBorder="1" applyAlignment="1">
      <alignment horizontal="center" vertical="top" wrapText="1"/>
    </xf>
    <xf numFmtId="0" fontId="12" fillId="0" borderId="20" xfId="4" applyFont="1" applyFill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9" fillId="0" borderId="2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left" wrapText="1"/>
    </xf>
    <xf numFmtId="0" fontId="7" fillId="0" borderId="0" xfId="5" applyFont="1" applyFill="1" applyAlignment="1">
      <alignment horizontal="left"/>
    </xf>
    <xf numFmtId="0" fontId="34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2" borderId="3" xfId="5" applyFont="1" applyFill="1" applyBorder="1" applyAlignment="1">
      <alignment horizontal="left" vertical="top" wrapText="1"/>
    </xf>
    <xf numFmtId="0" fontId="9" fillId="2" borderId="6" xfId="5" applyFont="1" applyFill="1" applyBorder="1" applyAlignment="1">
      <alignment horizontal="left" vertical="top" wrapText="1"/>
    </xf>
    <xf numFmtId="0" fontId="9" fillId="0" borderId="3" xfId="5" applyFont="1" applyFill="1" applyBorder="1" applyAlignment="1">
      <alignment horizontal="center" vertical="top" wrapText="1"/>
    </xf>
    <xf numFmtId="0" fontId="9" fillId="0" borderId="19" xfId="5" applyFont="1" applyFill="1" applyBorder="1" applyAlignment="1">
      <alignment horizontal="center" vertical="top" wrapText="1"/>
    </xf>
    <xf numFmtId="0" fontId="9" fillId="0" borderId="6" xfId="5" applyFont="1" applyFill="1" applyBorder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 wrapText="1"/>
    </xf>
    <xf numFmtId="166" fontId="7" fillId="0" borderId="0" xfId="5" applyNumberFormat="1" applyFont="1" applyFill="1" applyBorder="1" applyAlignment="1">
      <alignment horizontal="left" vertical="top" wrapText="1"/>
    </xf>
    <xf numFmtId="0" fontId="7" fillId="0" borderId="0" xfId="5" applyFont="1" applyFill="1" applyBorder="1" applyAlignment="1">
      <alignment horizontal="left" vertical="top" wrapText="1"/>
    </xf>
    <xf numFmtId="0" fontId="7" fillId="0" borderId="0" xfId="5" applyFont="1" applyFill="1" applyBorder="1" applyAlignment="1">
      <alignment horizontal="left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top" wrapText="1"/>
    </xf>
    <xf numFmtId="0" fontId="3" fillId="0" borderId="19" xfId="5" applyFont="1" applyFill="1" applyBorder="1" applyAlignment="1">
      <alignment horizontal="center" vertical="top" wrapText="1"/>
    </xf>
    <xf numFmtId="0" fontId="3" fillId="0" borderId="6" xfId="5" applyFont="1" applyFill="1" applyBorder="1" applyAlignment="1">
      <alignment horizontal="center" vertical="top" wrapText="1"/>
    </xf>
    <xf numFmtId="49" fontId="3" fillId="0" borderId="3" xfId="5" applyNumberFormat="1" applyFont="1" applyFill="1" applyBorder="1" applyAlignment="1">
      <alignment horizontal="center" vertical="center"/>
    </xf>
    <xf numFmtId="49" fontId="3" fillId="0" borderId="19" xfId="5" applyNumberFormat="1" applyFont="1" applyFill="1" applyBorder="1" applyAlignment="1">
      <alignment horizontal="center" vertical="center"/>
    </xf>
    <xf numFmtId="49" fontId="3" fillId="0" borderId="6" xfId="5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left" vertical="top" wrapText="1"/>
    </xf>
    <xf numFmtId="0" fontId="3" fillId="0" borderId="6" xfId="5" applyFont="1" applyFill="1" applyBorder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center" vertical="top" wrapText="1"/>
    </xf>
    <xf numFmtId="0" fontId="3" fillId="0" borderId="2" xfId="5" applyFont="1" applyFill="1" applyBorder="1" applyAlignment="1">
      <alignment horizontal="center" vertical="center" wrapText="1"/>
    </xf>
    <xf numFmtId="166" fontId="3" fillId="0" borderId="2" xfId="5" applyNumberFormat="1" applyFont="1" applyFill="1" applyBorder="1" applyAlignment="1">
      <alignment horizontal="left" vertical="top" wrapText="1"/>
    </xf>
    <xf numFmtId="0" fontId="3" fillId="0" borderId="2" xfId="5" applyNumberFormat="1" applyFont="1" applyFill="1" applyBorder="1" applyAlignment="1">
      <alignment horizontal="left" vertical="top" wrapText="1"/>
    </xf>
    <xf numFmtId="0" fontId="7" fillId="0" borderId="0" xfId="5" applyFont="1" applyFill="1" applyAlignment="1">
      <alignment horizontal="left" vertical="center" wrapText="1"/>
    </xf>
    <xf numFmtId="0" fontId="7" fillId="0" borderId="0" xfId="5" applyFont="1" applyFill="1" applyAlignment="1">
      <alignment horizontal="left" vertical="center"/>
    </xf>
    <xf numFmtId="0" fontId="11" fillId="0" borderId="0" xfId="5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2" xfId="5" applyFont="1" applyFill="1" applyBorder="1" applyAlignment="1">
      <alignment horizontal="left" vertical="top" wrapText="1"/>
    </xf>
    <xf numFmtId="0" fontId="7" fillId="0" borderId="2" xfId="5" applyFont="1" applyFill="1" applyBorder="1" applyAlignment="1">
      <alignment horizontal="center" vertical="top" wrapText="1"/>
    </xf>
    <xf numFmtId="0" fontId="7" fillId="0" borderId="3" xfId="5" applyFont="1" applyFill="1" applyBorder="1" applyAlignment="1">
      <alignment horizontal="left" vertical="top" wrapText="1"/>
    </xf>
    <xf numFmtId="0" fontId="7" fillId="0" borderId="19" xfId="5" applyFont="1" applyFill="1" applyBorder="1" applyAlignment="1">
      <alignment horizontal="left" vertical="top" wrapText="1"/>
    </xf>
    <xf numFmtId="0" fontId="7" fillId="0" borderId="6" xfId="5" applyFont="1" applyFill="1" applyBorder="1" applyAlignment="1">
      <alignment horizontal="left" vertical="top" wrapText="1"/>
    </xf>
    <xf numFmtId="166" fontId="7" fillId="0" borderId="2" xfId="5" applyNumberFormat="1" applyFont="1" applyFill="1" applyBorder="1" applyAlignment="1">
      <alignment horizontal="left" vertical="top" wrapText="1"/>
    </xf>
    <xf numFmtId="0" fontId="14" fillId="0" borderId="0" xfId="1" applyFont="1" applyFill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7" fillId="0" borderId="0" xfId="1" applyFont="1" applyFill="1" applyAlignment="1">
      <alignment vertical="top" wrapText="1"/>
    </xf>
    <xf numFmtId="49" fontId="16" fillId="0" borderId="0" xfId="1" applyNumberFormat="1" applyFont="1" applyFill="1" applyAlignment="1">
      <alignment horizontal="center" vertical="top" wrapText="1"/>
    </xf>
    <xf numFmtId="49" fontId="14" fillId="0" borderId="2" xfId="1" applyNumberFormat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4" fillId="0" borderId="6" xfId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7" xfId="1" applyFont="1" applyFill="1" applyBorder="1" applyAlignment="1">
      <alignment horizontal="center" vertical="top" wrapText="1"/>
    </xf>
    <xf numFmtId="0" fontId="14" fillId="0" borderId="20" xfId="1" applyFont="1" applyFill="1" applyBorder="1" applyAlignment="1">
      <alignment horizontal="center" vertical="top" wrapText="1"/>
    </xf>
    <xf numFmtId="0" fontId="14" fillId="0" borderId="8" xfId="1" applyFont="1" applyFill="1" applyBorder="1" applyAlignment="1">
      <alignment horizontal="center" vertical="top" wrapText="1"/>
    </xf>
    <xf numFmtId="49" fontId="14" fillId="3" borderId="7" xfId="1" applyNumberFormat="1" applyFont="1" applyFill="1" applyBorder="1" applyAlignment="1">
      <alignment horizontal="center" vertical="top" wrapText="1"/>
    </xf>
    <xf numFmtId="49" fontId="14" fillId="3" borderId="20" xfId="1" applyNumberFormat="1" applyFont="1" applyFill="1" applyBorder="1" applyAlignment="1">
      <alignment horizontal="center" vertical="top" wrapText="1"/>
    </xf>
    <xf numFmtId="49" fontId="14" fillId="3" borderId="8" xfId="1" applyNumberFormat="1" applyFont="1" applyFill="1" applyBorder="1" applyAlignment="1">
      <alignment horizontal="center" vertical="top" wrapText="1"/>
    </xf>
    <xf numFmtId="49" fontId="14" fillId="0" borderId="7" xfId="1" applyNumberFormat="1" applyFont="1" applyFill="1" applyBorder="1" applyAlignment="1">
      <alignment horizontal="center" vertical="top" wrapText="1"/>
    </xf>
    <xf numFmtId="49" fontId="14" fillId="0" borderId="20" xfId="1" applyNumberFormat="1" applyFont="1" applyFill="1" applyBorder="1" applyAlignment="1">
      <alignment horizontal="center" vertical="top" wrapText="1"/>
    </xf>
    <xf numFmtId="49" fontId="14" fillId="0" borderId="8" xfId="1" applyNumberFormat="1" applyFont="1" applyFill="1" applyBorder="1" applyAlignment="1">
      <alignment horizontal="center" vertical="top" wrapText="1"/>
    </xf>
    <xf numFmtId="167" fontId="14" fillId="0" borderId="3" xfId="1" applyNumberFormat="1" applyFont="1" applyFill="1" applyBorder="1" applyAlignment="1">
      <alignment horizontal="left" vertical="top" wrapText="1"/>
    </xf>
    <xf numFmtId="167" fontId="14" fillId="0" borderId="19" xfId="1" applyNumberFormat="1" applyFont="1" applyFill="1" applyBorder="1" applyAlignment="1">
      <alignment horizontal="left" vertical="top" wrapText="1"/>
    </xf>
    <xf numFmtId="167" fontId="14" fillId="0" borderId="6" xfId="1" applyNumberFormat="1" applyFont="1" applyFill="1" applyBorder="1" applyAlignment="1">
      <alignment horizontal="left" vertical="top" wrapText="1"/>
    </xf>
    <xf numFmtId="49" fontId="14" fillId="0" borderId="3" xfId="1" applyNumberFormat="1" applyFont="1" applyFill="1" applyBorder="1" applyAlignment="1">
      <alignment horizontal="center" vertical="top" wrapText="1"/>
    </xf>
    <xf numFmtId="49" fontId="14" fillId="0" borderId="19" xfId="1" applyNumberFormat="1" applyFont="1" applyFill="1" applyBorder="1" applyAlignment="1">
      <alignment horizontal="center" vertical="top" wrapText="1"/>
    </xf>
    <xf numFmtId="49" fontId="14" fillId="0" borderId="6" xfId="1" applyNumberFormat="1" applyFont="1" applyFill="1" applyBorder="1" applyAlignment="1">
      <alignment horizontal="center" vertical="top" wrapText="1"/>
    </xf>
    <xf numFmtId="0" fontId="2" fillId="0" borderId="3" xfId="5" applyFont="1" applyFill="1" applyBorder="1" applyAlignment="1">
      <alignment horizontal="center" vertical="top" wrapText="1"/>
    </xf>
    <xf numFmtId="0" fontId="2" fillId="0" borderId="19" xfId="5" applyFont="1" applyFill="1" applyBorder="1" applyAlignment="1">
      <alignment horizontal="center" vertical="top" wrapText="1"/>
    </xf>
    <xf numFmtId="0" fontId="2" fillId="0" borderId="6" xfId="5" applyFont="1" applyFill="1" applyBorder="1" applyAlignment="1">
      <alignment horizontal="center" vertical="top" wrapText="1"/>
    </xf>
    <xf numFmtId="0" fontId="14" fillId="0" borderId="7" xfId="1" applyFont="1" applyFill="1" applyBorder="1" applyAlignment="1">
      <alignment horizontal="left" vertical="top" wrapText="1"/>
    </xf>
    <xf numFmtId="0" fontId="14" fillId="0" borderId="20" xfId="1" applyFont="1" applyFill="1" applyBorder="1" applyAlignment="1">
      <alignment horizontal="left" vertical="top" wrapText="1"/>
    </xf>
    <xf numFmtId="0" fontId="14" fillId="0" borderId="8" xfId="1" applyFont="1" applyFill="1" applyBorder="1" applyAlignment="1">
      <alignment horizontal="left" vertical="top" wrapText="1"/>
    </xf>
    <xf numFmtId="0" fontId="14" fillId="0" borderId="19" xfId="1" applyFont="1" applyFill="1" applyBorder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Стиль 1" xfId="7"/>
    <cellStyle name="Финансовый" xfId="8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91;&#1088;&#1072;&#1085;&#1086;&#1074;\Pr(2000)Tabl\9&#1072;&#1087;&#1088;2003\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0" refreshError="1"/>
      <sheetData sheetId="1" refreshError="1"/>
      <sheetData sheetId="2" refreshError="1"/>
      <sheetData sheetId="3" refreshError="1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649.09999999999991</v>
          </cell>
          <cell r="L99">
            <v>649.09999999999991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="80" zoomScaleNormal="80" zoomScaleSheetLayoutView="75" workbookViewId="0">
      <selection activeCell="I1" sqref="I1:Q1"/>
    </sheetView>
  </sheetViews>
  <sheetFormatPr defaultRowHeight="15.75" outlineLevelCol="1" x14ac:dyDescent="0.25"/>
  <cols>
    <col min="1" max="1" width="18.42578125" style="72" customWidth="1"/>
    <col min="2" max="2" width="22.7109375" style="72" customWidth="1"/>
    <col min="3" max="3" width="32" style="72" customWidth="1"/>
    <col min="4" max="4" width="6.85546875" style="72" customWidth="1"/>
    <col min="5" max="5" width="8.42578125" style="72" customWidth="1"/>
    <col min="6" max="6" width="3.28515625" style="72" customWidth="1"/>
    <col min="7" max="7" width="3" style="72" customWidth="1"/>
    <col min="8" max="8" width="6" style="72" customWidth="1"/>
    <col min="9" max="9" width="9.5703125" style="72" customWidth="1"/>
    <col min="10" max="11" width="14.140625" style="72" customWidth="1"/>
    <col min="12" max="12" width="13.42578125" style="72" customWidth="1"/>
    <col min="13" max="16" width="11.7109375" style="72" customWidth="1"/>
    <col min="17" max="17" width="14" style="72" customWidth="1"/>
    <col min="18" max="18" width="14.85546875" style="72" customWidth="1"/>
    <col min="19" max="19" width="16.28515625" style="72" hidden="1" customWidth="1" outlineLevel="1"/>
    <col min="20" max="21" width="16.140625" style="72" hidden="1" customWidth="1" outlineLevel="1"/>
    <col min="22" max="22" width="2.85546875" style="72" customWidth="1" outlineLevel="1"/>
    <col min="23" max="23" width="11.7109375" style="72" bestFit="1" customWidth="1"/>
    <col min="24" max="24" width="18" style="72" bestFit="1" customWidth="1"/>
    <col min="25" max="16384" width="9.140625" style="72"/>
  </cols>
  <sheetData>
    <row r="1" spans="1:24" ht="53.25" customHeight="1" x14ac:dyDescent="0.25">
      <c r="I1" s="429" t="s">
        <v>342</v>
      </c>
      <c r="J1" s="429"/>
      <c r="K1" s="429"/>
      <c r="L1" s="429"/>
      <c r="M1" s="429"/>
      <c r="N1" s="429"/>
      <c r="O1" s="429"/>
      <c r="P1" s="429"/>
      <c r="Q1" s="429"/>
    </row>
    <row r="2" spans="1:24" ht="75" customHeight="1" x14ac:dyDescent="0.25">
      <c r="I2" s="426" t="s">
        <v>323</v>
      </c>
      <c r="J2" s="426"/>
      <c r="K2" s="426"/>
      <c r="L2" s="426"/>
      <c r="M2" s="426"/>
      <c r="N2" s="426"/>
      <c r="O2" s="426"/>
      <c r="P2" s="426"/>
      <c r="Q2" s="426"/>
    </row>
    <row r="3" spans="1:24" ht="60.75" customHeight="1" x14ac:dyDescent="0.25">
      <c r="A3" s="427" t="s">
        <v>192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</row>
    <row r="4" spans="1:24" ht="15.75" customHeight="1" x14ac:dyDescent="0.25">
      <c r="F4" s="73">
        <v>8</v>
      </c>
      <c r="S4" s="72">
        <f>3273967.4+28000</f>
        <v>3301967.4</v>
      </c>
      <c r="T4" s="72">
        <v>3307058.1</v>
      </c>
      <c r="U4" s="72">
        <v>2895283.8</v>
      </c>
    </row>
    <row r="5" spans="1:24" ht="34.5" customHeight="1" x14ac:dyDescent="0.25">
      <c r="A5" s="428" t="s">
        <v>58</v>
      </c>
      <c r="B5" s="428" t="s">
        <v>54</v>
      </c>
      <c r="C5" s="428" t="s">
        <v>185</v>
      </c>
      <c r="D5" s="428" t="s">
        <v>59</v>
      </c>
      <c r="E5" s="428"/>
      <c r="F5" s="428"/>
      <c r="G5" s="428"/>
      <c r="H5" s="428"/>
      <c r="I5" s="428"/>
      <c r="J5" s="428" t="s">
        <v>52</v>
      </c>
      <c r="K5" s="428"/>
      <c r="L5" s="428"/>
      <c r="M5" s="428"/>
      <c r="N5" s="428"/>
      <c r="O5" s="428"/>
      <c r="P5" s="428"/>
      <c r="Q5" s="428"/>
      <c r="S5" s="75">
        <f>J7</f>
        <v>21251.7</v>
      </c>
      <c r="T5" s="75">
        <f>K7</f>
        <v>25178.3</v>
      </c>
      <c r="U5" s="75">
        <f>L7</f>
        <v>28591.699999999997</v>
      </c>
    </row>
    <row r="6" spans="1:24" ht="49.5" customHeight="1" x14ac:dyDescent="0.25">
      <c r="A6" s="428"/>
      <c r="B6" s="428"/>
      <c r="C6" s="428"/>
      <c r="D6" s="74" t="s">
        <v>183</v>
      </c>
      <c r="E6" s="74" t="s">
        <v>50</v>
      </c>
      <c r="F6" s="432" t="s">
        <v>49</v>
      </c>
      <c r="G6" s="433"/>
      <c r="H6" s="434"/>
      <c r="I6" s="74" t="s">
        <v>48</v>
      </c>
      <c r="J6" s="74" t="s">
        <v>37</v>
      </c>
      <c r="K6" s="74" t="s">
        <v>36</v>
      </c>
      <c r="L6" s="238" t="s">
        <v>35</v>
      </c>
      <c r="M6" s="423" t="s">
        <v>131</v>
      </c>
      <c r="N6" s="74" t="s">
        <v>130</v>
      </c>
      <c r="O6" s="74" t="s">
        <v>129</v>
      </c>
      <c r="P6" s="74" t="s">
        <v>128</v>
      </c>
      <c r="Q6" s="74" t="s">
        <v>276</v>
      </c>
      <c r="R6" s="75"/>
      <c r="S6" s="75">
        <f>S4-S5</f>
        <v>3280715.6999999997</v>
      </c>
      <c r="T6" s="75">
        <f>T4-T5</f>
        <v>3281879.8000000003</v>
      </c>
      <c r="U6" s="75">
        <f>U4-U5</f>
        <v>2866692.0999999996</v>
      </c>
    </row>
    <row r="7" spans="1:24" ht="31.5" x14ac:dyDescent="0.25">
      <c r="A7" s="430" t="s">
        <v>60</v>
      </c>
      <c r="B7" s="430" t="s">
        <v>157</v>
      </c>
      <c r="C7" s="76" t="s">
        <v>61</v>
      </c>
      <c r="D7" s="74" t="s">
        <v>62</v>
      </c>
      <c r="E7" s="74" t="s">
        <v>62</v>
      </c>
      <c r="F7" s="432" t="s">
        <v>62</v>
      </c>
      <c r="G7" s="433"/>
      <c r="H7" s="434"/>
      <c r="I7" s="74" t="s">
        <v>62</v>
      </c>
      <c r="J7" s="170">
        <f t="shared" ref="J7:P7" si="0">J10+J13+J16+J19</f>
        <v>21251.7</v>
      </c>
      <c r="K7" s="170">
        <f t="shared" si="0"/>
        <v>25178.3</v>
      </c>
      <c r="L7" s="170">
        <f t="shared" si="0"/>
        <v>28591.699999999997</v>
      </c>
      <c r="M7" s="424">
        <f t="shared" si="0"/>
        <v>34230.800000000003</v>
      </c>
      <c r="N7" s="192">
        <f t="shared" si="0"/>
        <v>22123.8</v>
      </c>
      <c r="O7" s="192">
        <f t="shared" si="0"/>
        <v>22123.8</v>
      </c>
      <c r="P7" s="192">
        <f t="shared" si="0"/>
        <v>22123.8</v>
      </c>
      <c r="Q7" s="192">
        <f>J7+K7+L7+M7+N7+O7+P7</f>
        <v>175623.89999999997</v>
      </c>
      <c r="R7" s="250"/>
      <c r="W7" s="75"/>
      <c r="X7" s="75"/>
    </row>
    <row r="8" spans="1:24" x14ac:dyDescent="0.25">
      <c r="A8" s="430"/>
      <c r="B8" s="430"/>
      <c r="C8" s="76" t="s">
        <v>186</v>
      </c>
      <c r="D8" s="74"/>
      <c r="E8" s="74"/>
      <c r="F8" s="432"/>
      <c r="G8" s="433"/>
      <c r="H8" s="434"/>
      <c r="I8" s="74"/>
      <c r="J8" s="171"/>
      <c r="K8" s="189"/>
      <c r="L8" s="189"/>
      <c r="M8" s="425"/>
      <c r="N8" s="189"/>
      <c r="O8" s="189"/>
      <c r="P8" s="189"/>
      <c r="Q8" s="189">
        <f>SUM(J8:L8)</f>
        <v>0</v>
      </c>
      <c r="R8" s="250"/>
      <c r="S8" s="75">
        <v>2809386.2</v>
      </c>
      <c r="T8" s="75">
        <v>2813055.3</v>
      </c>
      <c r="U8" s="75">
        <v>2810976</v>
      </c>
    </row>
    <row r="9" spans="1:24" ht="48" customHeight="1" x14ac:dyDescent="0.25">
      <c r="A9" s="430"/>
      <c r="B9" s="430"/>
      <c r="C9" s="76" t="s">
        <v>170</v>
      </c>
      <c r="D9" s="77" t="s">
        <v>136</v>
      </c>
      <c r="E9" s="74" t="s">
        <v>62</v>
      </c>
      <c r="F9" s="432" t="s">
        <v>62</v>
      </c>
      <c r="G9" s="433"/>
      <c r="H9" s="434"/>
      <c r="I9" s="74" t="s">
        <v>62</v>
      </c>
      <c r="J9" s="171">
        <f>J7</f>
        <v>21251.7</v>
      </c>
      <c r="K9" s="171">
        <f t="shared" ref="K9:Q9" si="1">K7</f>
        <v>25178.3</v>
      </c>
      <c r="L9" s="189">
        <f t="shared" si="1"/>
        <v>28591.699999999997</v>
      </c>
      <c r="M9" s="425">
        <f t="shared" si="1"/>
        <v>34230.800000000003</v>
      </c>
      <c r="N9" s="189">
        <f t="shared" si="1"/>
        <v>22123.8</v>
      </c>
      <c r="O9" s="189">
        <f t="shared" si="1"/>
        <v>22123.8</v>
      </c>
      <c r="P9" s="189">
        <f>P7</f>
        <v>22123.8</v>
      </c>
      <c r="Q9" s="189">
        <f t="shared" si="1"/>
        <v>175623.89999999997</v>
      </c>
      <c r="R9" s="250"/>
      <c r="S9" s="75">
        <f>J9-[13]ПП3!J85-[13]ПП3!J98-[13]ПП3!J99</f>
        <v>11227.800000000001</v>
      </c>
      <c r="T9" s="75">
        <f>K9-[13]ПП3!K85-[13]ПП3!K98-[13]ПП3!K99</f>
        <v>15112.3</v>
      </c>
      <c r="U9" s="75">
        <f>L9-[13]ПП3!L85-[13]ПП3!L98-[13]ПП3!L99</f>
        <v>18525.699999999997</v>
      </c>
    </row>
    <row r="10" spans="1:24" ht="35.25" customHeight="1" x14ac:dyDescent="0.25">
      <c r="A10" s="430" t="s">
        <v>63</v>
      </c>
      <c r="B10" s="431" t="s">
        <v>201</v>
      </c>
      <c r="C10" s="76" t="s">
        <v>64</v>
      </c>
      <c r="D10" s="77"/>
      <c r="E10" s="74" t="s">
        <v>62</v>
      </c>
      <c r="F10" s="432" t="s">
        <v>62</v>
      </c>
      <c r="G10" s="433"/>
      <c r="H10" s="434"/>
      <c r="I10" s="74" t="s">
        <v>62</v>
      </c>
      <c r="J10" s="170">
        <f t="shared" ref="J10:P10" si="2">J12</f>
        <v>775.2</v>
      </c>
      <c r="K10" s="192">
        <f t="shared" si="2"/>
        <v>1164.9000000000001</v>
      </c>
      <c r="L10" s="192">
        <f t="shared" si="2"/>
        <v>2501.4</v>
      </c>
      <c r="M10" s="424">
        <f t="shared" si="2"/>
        <v>8946.7000000000007</v>
      </c>
      <c r="N10" s="192">
        <f t="shared" si="2"/>
        <v>1496.4</v>
      </c>
      <c r="O10" s="192">
        <f t="shared" si="2"/>
        <v>1496.4</v>
      </c>
      <c r="P10" s="192">
        <f t="shared" si="2"/>
        <v>1496.4</v>
      </c>
      <c r="Q10" s="192">
        <f>J10+K10+L10+M10+N10+O10+P10</f>
        <v>17877.400000000001</v>
      </c>
      <c r="R10" s="250"/>
    </row>
    <row r="11" spans="1:24" ht="31.5" customHeight="1" x14ac:dyDescent="0.25">
      <c r="A11" s="430"/>
      <c r="B11" s="431"/>
      <c r="C11" s="76" t="s">
        <v>186</v>
      </c>
      <c r="D11" s="77"/>
      <c r="E11" s="74"/>
      <c r="F11" s="432"/>
      <c r="G11" s="433"/>
      <c r="H11" s="434"/>
      <c r="I11" s="74"/>
      <c r="J11" s="171"/>
      <c r="K11" s="189"/>
      <c r="L11" s="189"/>
      <c r="M11" s="425"/>
      <c r="N11" s="189"/>
      <c r="O11" s="189"/>
      <c r="P11" s="189"/>
      <c r="Q11" s="192">
        <f t="shared" ref="Q11:Q18" si="3">J11+K11+L11+M11+N11+O11+P11</f>
        <v>0</v>
      </c>
      <c r="R11" s="250"/>
    </row>
    <row r="12" spans="1:24" ht="63" x14ac:dyDescent="0.25">
      <c r="A12" s="430"/>
      <c r="B12" s="431"/>
      <c r="C12" s="76" t="s">
        <v>170</v>
      </c>
      <c r="D12" s="77" t="s">
        <v>136</v>
      </c>
      <c r="E12" s="74" t="s">
        <v>62</v>
      </c>
      <c r="F12" s="432" t="s">
        <v>62</v>
      </c>
      <c r="G12" s="433"/>
      <c r="H12" s="434"/>
      <c r="I12" s="74" t="s">
        <v>62</v>
      </c>
      <c r="J12" s="171">
        <v>775.2</v>
      </c>
      <c r="K12" s="189">
        <f>ПР2ПП1!J9</f>
        <v>1164.9000000000001</v>
      </c>
      <c r="L12" s="189">
        <f>2036.5+464.9</f>
        <v>2501.4</v>
      </c>
      <c r="M12" s="425">
        <v>8946.7000000000007</v>
      </c>
      <c r="N12" s="189">
        <v>1496.4</v>
      </c>
      <c r="O12" s="189">
        <v>1496.4</v>
      </c>
      <c r="P12" s="189">
        <v>1496.4</v>
      </c>
      <c r="Q12" s="192">
        <f t="shared" si="3"/>
        <v>17877.400000000001</v>
      </c>
      <c r="R12" s="250"/>
    </row>
    <row r="13" spans="1:24" ht="22.5" customHeight="1" x14ac:dyDescent="0.25">
      <c r="A13" s="435" t="s">
        <v>65</v>
      </c>
      <c r="B13" s="438" t="s">
        <v>66</v>
      </c>
      <c r="C13" s="76" t="s">
        <v>67</v>
      </c>
      <c r="D13" s="78"/>
      <c r="E13" s="74" t="s">
        <v>62</v>
      </c>
      <c r="F13" s="432" t="s">
        <v>62</v>
      </c>
      <c r="G13" s="433"/>
      <c r="H13" s="434"/>
      <c r="I13" s="74" t="s">
        <v>62</v>
      </c>
      <c r="J13" s="170">
        <f t="shared" ref="J13:O13" si="4">J15</f>
        <v>7365.8</v>
      </c>
      <c r="K13" s="170">
        <f t="shared" si="4"/>
        <v>7937.4</v>
      </c>
      <c r="L13" s="170">
        <f t="shared" si="4"/>
        <v>8868.5</v>
      </c>
      <c r="M13" s="424">
        <f t="shared" si="4"/>
        <v>9398</v>
      </c>
      <c r="N13" s="170">
        <f t="shared" si="4"/>
        <v>7306.4</v>
      </c>
      <c r="O13" s="170">
        <f t="shared" si="4"/>
        <v>7306.4</v>
      </c>
      <c r="P13" s="170">
        <f>P15</f>
        <v>7306.4</v>
      </c>
      <c r="Q13" s="192">
        <f t="shared" si="3"/>
        <v>55488.9</v>
      </c>
      <c r="R13" s="250"/>
    </row>
    <row r="14" spans="1:24" ht="15.75" customHeight="1" x14ac:dyDescent="0.25">
      <c r="A14" s="436"/>
      <c r="B14" s="439"/>
      <c r="C14" s="76" t="s">
        <v>186</v>
      </c>
      <c r="D14" s="78"/>
      <c r="E14" s="74"/>
      <c r="F14" s="432"/>
      <c r="G14" s="433"/>
      <c r="H14" s="434"/>
      <c r="I14" s="74"/>
      <c r="J14" s="171"/>
      <c r="K14" s="189"/>
      <c r="L14" s="189"/>
      <c r="M14" s="425"/>
      <c r="N14" s="189"/>
      <c r="O14" s="189"/>
      <c r="P14" s="189"/>
      <c r="Q14" s="192">
        <f t="shared" si="3"/>
        <v>0</v>
      </c>
      <c r="R14" s="250"/>
    </row>
    <row r="15" spans="1:24" ht="63" customHeight="1" x14ac:dyDescent="0.25">
      <c r="A15" s="436"/>
      <c r="B15" s="439"/>
      <c r="C15" s="371" t="s">
        <v>170</v>
      </c>
      <c r="D15" s="372" t="s">
        <v>136</v>
      </c>
      <c r="E15" s="74" t="s">
        <v>62</v>
      </c>
      <c r="F15" s="432" t="s">
        <v>62</v>
      </c>
      <c r="G15" s="433"/>
      <c r="H15" s="434"/>
      <c r="I15" s="74" t="s">
        <v>62</v>
      </c>
      <c r="J15" s="171">
        <f>6423.7+942.1</f>
        <v>7365.8</v>
      </c>
      <c r="K15" s="189">
        <f>7339.2+598.2</f>
        <v>7937.4</v>
      </c>
      <c r="L15" s="189">
        <f>7036+1832.5</f>
        <v>8868.5</v>
      </c>
      <c r="M15" s="425">
        <v>9398</v>
      </c>
      <c r="N15" s="189">
        <f>6139.8+1166.6</f>
        <v>7306.4</v>
      </c>
      <c r="O15" s="189">
        <f>6139.8+1166.6</f>
        <v>7306.4</v>
      </c>
      <c r="P15" s="189">
        <v>7306.4</v>
      </c>
      <c r="Q15" s="192">
        <f t="shared" si="3"/>
        <v>55488.9</v>
      </c>
      <c r="R15" s="250"/>
      <c r="X15" s="75"/>
    </row>
    <row r="16" spans="1:24" ht="32.25" customHeight="1" x14ac:dyDescent="0.25">
      <c r="A16" s="435" t="s">
        <v>68</v>
      </c>
      <c r="B16" s="438" t="s">
        <v>155</v>
      </c>
      <c r="C16" s="76" t="s">
        <v>64</v>
      </c>
      <c r="D16" s="77"/>
      <c r="E16" s="74" t="s">
        <v>62</v>
      </c>
      <c r="F16" s="432" t="s">
        <v>62</v>
      </c>
      <c r="G16" s="433"/>
      <c r="H16" s="434"/>
      <c r="I16" s="74" t="s">
        <v>62</v>
      </c>
      <c r="J16" s="170">
        <f t="shared" ref="J16:O16" si="5">J18</f>
        <v>11923.2</v>
      </c>
      <c r="K16" s="170">
        <f t="shared" si="5"/>
        <v>14373</v>
      </c>
      <c r="L16" s="170">
        <f t="shared" si="5"/>
        <v>15432.8</v>
      </c>
      <c r="M16" s="424">
        <f t="shared" si="5"/>
        <v>14178.1</v>
      </c>
      <c r="N16" s="170">
        <f t="shared" si="5"/>
        <v>11745</v>
      </c>
      <c r="O16" s="170">
        <f t="shared" si="5"/>
        <v>11745</v>
      </c>
      <c r="P16" s="170">
        <f>P18</f>
        <v>11745</v>
      </c>
      <c r="Q16" s="192">
        <f t="shared" si="3"/>
        <v>91142.1</v>
      </c>
      <c r="R16" s="250"/>
      <c r="X16" s="75"/>
    </row>
    <row r="17" spans="1:24" ht="15.75" customHeight="1" x14ac:dyDescent="0.25">
      <c r="A17" s="436"/>
      <c r="B17" s="439"/>
      <c r="C17" s="76" t="s">
        <v>186</v>
      </c>
      <c r="D17" s="77"/>
      <c r="E17" s="74"/>
      <c r="F17" s="432"/>
      <c r="G17" s="433"/>
      <c r="H17" s="434"/>
      <c r="I17" s="74"/>
      <c r="J17" s="171"/>
      <c r="K17" s="189"/>
      <c r="L17" s="189"/>
      <c r="M17" s="425"/>
      <c r="N17" s="189"/>
      <c r="O17" s="189"/>
      <c r="P17" s="189"/>
      <c r="Q17" s="192">
        <f t="shared" si="3"/>
        <v>0</v>
      </c>
      <c r="R17" s="250"/>
      <c r="X17" s="75"/>
    </row>
    <row r="18" spans="1:24" ht="59.25" customHeight="1" x14ac:dyDescent="0.25">
      <c r="A18" s="437"/>
      <c r="B18" s="440"/>
      <c r="C18" s="371" t="s">
        <v>170</v>
      </c>
      <c r="D18" s="77" t="s">
        <v>136</v>
      </c>
      <c r="E18" s="74" t="s">
        <v>62</v>
      </c>
      <c r="F18" s="432" t="s">
        <v>62</v>
      </c>
      <c r="G18" s="433"/>
      <c r="H18" s="434"/>
      <c r="I18" s="74" t="s">
        <v>62</v>
      </c>
      <c r="J18" s="171">
        <f>11573.2+350</f>
        <v>11923.2</v>
      </c>
      <c r="K18" s="189">
        <f>12981.4+1391.6</f>
        <v>14373</v>
      </c>
      <c r="L18" s="189">
        <f>13607.8+1825</f>
        <v>15432.8</v>
      </c>
      <c r="M18" s="425">
        <v>14178.1</v>
      </c>
      <c r="N18" s="189">
        <v>11745</v>
      </c>
      <c r="O18" s="189">
        <v>11745</v>
      </c>
      <c r="P18" s="189">
        <v>11745</v>
      </c>
      <c r="Q18" s="192">
        <f t="shared" si="3"/>
        <v>91142.1</v>
      </c>
      <c r="R18" s="250"/>
      <c r="W18" s="75"/>
      <c r="X18" s="75"/>
    </row>
    <row r="19" spans="1:24" ht="47.25" customHeight="1" x14ac:dyDescent="0.25">
      <c r="A19" s="435" t="s">
        <v>149</v>
      </c>
      <c r="B19" s="438" t="s">
        <v>69</v>
      </c>
      <c r="C19" s="76" t="s">
        <v>64</v>
      </c>
      <c r="D19" s="77"/>
      <c r="E19" s="74" t="s">
        <v>62</v>
      </c>
      <c r="F19" s="432" t="s">
        <v>62</v>
      </c>
      <c r="G19" s="433"/>
      <c r="H19" s="434"/>
      <c r="I19" s="74" t="s">
        <v>62</v>
      </c>
      <c r="J19" s="170">
        <f t="shared" ref="J19:O19" si="6">J21</f>
        <v>1187.5</v>
      </c>
      <c r="K19" s="192">
        <f t="shared" si="6"/>
        <v>1703</v>
      </c>
      <c r="L19" s="192">
        <f t="shared" si="6"/>
        <v>1789</v>
      </c>
      <c r="M19" s="424">
        <f t="shared" si="6"/>
        <v>1708</v>
      </c>
      <c r="N19" s="192">
        <f t="shared" si="6"/>
        <v>1576</v>
      </c>
      <c r="O19" s="192">
        <f t="shared" si="6"/>
        <v>1576</v>
      </c>
      <c r="P19" s="192">
        <f>P21</f>
        <v>1576</v>
      </c>
      <c r="Q19" s="192">
        <f>O19+N19+M19+L19+K19+J19+P19</f>
        <v>11115.5</v>
      </c>
      <c r="R19" s="250"/>
    </row>
    <row r="20" spans="1:24" ht="31.5" customHeight="1" x14ac:dyDescent="0.25">
      <c r="A20" s="436"/>
      <c r="B20" s="439"/>
      <c r="C20" s="76" t="s">
        <v>186</v>
      </c>
      <c r="D20" s="77"/>
      <c r="E20" s="74"/>
      <c r="F20" s="432"/>
      <c r="G20" s="433"/>
      <c r="H20" s="434"/>
      <c r="I20" s="74"/>
      <c r="J20" s="171"/>
      <c r="K20" s="189"/>
      <c r="L20" s="189"/>
      <c r="M20" s="425"/>
      <c r="N20" s="189"/>
      <c r="O20" s="189"/>
      <c r="P20" s="189"/>
      <c r="Q20" s="192">
        <f>O20+N20+M20+L20+K20+J20+P20</f>
        <v>0</v>
      </c>
      <c r="R20" s="250"/>
    </row>
    <row r="21" spans="1:24" ht="57" customHeight="1" x14ac:dyDescent="0.25">
      <c r="A21" s="437"/>
      <c r="B21" s="440"/>
      <c r="C21" s="76" t="s">
        <v>170</v>
      </c>
      <c r="D21" s="77" t="s">
        <v>136</v>
      </c>
      <c r="E21" s="74" t="s">
        <v>62</v>
      </c>
      <c r="F21" s="432" t="s">
        <v>62</v>
      </c>
      <c r="G21" s="433"/>
      <c r="H21" s="434"/>
      <c r="I21" s="74" t="s">
        <v>62</v>
      </c>
      <c r="J21" s="171">
        <v>1187.5</v>
      </c>
      <c r="K21" s="189">
        <f>ПР.2ПП4!K17</f>
        <v>1703</v>
      </c>
      <c r="L21" s="189">
        <v>1789</v>
      </c>
      <c r="M21" s="425">
        <v>1708</v>
      </c>
      <c r="N21" s="189">
        <v>1576</v>
      </c>
      <c r="O21" s="189">
        <v>1576</v>
      </c>
      <c r="P21" s="189">
        <v>1576</v>
      </c>
      <c r="Q21" s="192">
        <f>O21+N21+M21+L21+K21+J21+P21</f>
        <v>11115.5</v>
      </c>
      <c r="R21" s="250"/>
    </row>
    <row r="22" spans="1:24" ht="36" customHeight="1" x14ac:dyDescent="0.25">
      <c r="A22" s="82"/>
      <c r="B22" s="154"/>
      <c r="C22" s="79"/>
      <c r="D22" s="81"/>
      <c r="E22" s="82"/>
      <c r="F22" s="155"/>
      <c r="G22" s="155"/>
      <c r="H22" s="155"/>
      <c r="I22" s="82"/>
      <c r="J22" s="83"/>
      <c r="K22" s="83"/>
      <c r="L22" s="83"/>
      <c r="M22" s="83"/>
      <c r="N22" s="83"/>
      <c r="O22" s="83"/>
      <c r="P22" s="83"/>
      <c r="Q22" s="83"/>
    </row>
    <row r="23" spans="1:24" ht="36" customHeight="1" x14ac:dyDescent="0.25">
      <c r="A23" s="82"/>
      <c r="B23" s="154"/>
      <c r="C23" s="79"/>
      <c r="D23" s="81"/>
      <c r="E23" s="82"/>
      <c r="F23" s="155"/>
      <c r="G23" s="155"/>
      <c r="H23" s="155"/>
      <c r="I23" s="82"/>
      <c r="J23" s="83"/>
      <c r="K23" s="83"/>
      <c r="L23" s="83"/>
      <c r="M23" s="83"/>
      <c r="N23" s="83"/>
      <c r="O23" s="83"/>
      <c r="P23" s="83"/>
      <c r="Q23" s="83"/>
    </row>
    <row r="24" spans="1:24" x14ac:dyDescent="0.25">
      <c r="A24" s="79"/>
      <c r="B24" s="80"/>
      <c r="C24" s="79"/>
      <c r="D24" s="81"/>
      <c r="E24" s="82"/>
      <c r="F24" s="82"/>
      <c r="G24" s="82"/>
      <c r="H24" s="82"/>
      <c r="I24" s="82"/>
      <c r="J24" s="83"/>
      <c r="K24" s="83"/>
      <c r="L24" s="83"/>
      <c r="M24" s="83"/>
      <c r="N24" s="83"/>
      <c r="O24" s="83"/>
      <c r="P24" s="83"/>
      <c r="Q24" s="83"/>
    </row>
    <row r="25" spans="1:24" ht="43.5" customHeight="1" x14ac:dyDescent="0.25">
      <c r="A25" s="443" t="s">
        <v>70</v>
      </c>
      <c r="B25" s="443"/>
      <c r="C25" s="443"/>
      <c r="D25" s="443"/>
      <c r="E25" s="85"/>
      <c r="F25" s="85"/>
      <c r="G25" s="85"/>
      <c r="H25" s="85"/>
      <c r="I25" s="85"/>
      <c r="J25" s="137"/>
      <c r="K25" s="85"/>
      <c r="L25" s="444" t="s">
        <v>215</v>
      </c>
      <c r="M25" s="445"/>
      <c r="N25" s="445"/>
      <c r="O25" s="445"/>
      <c r="P25" s="445"/>
      <c r="Q25" s="445"/>
      <c r="R25" s="252"/>
    </row>
    <row r="26" spans="1:24" x14ac:dyDescent="0.25">
      <c r="A26" s="79"/>
      <c r="B26" s="80"/>
      <c r="C26" s="79"/>
      <c r="D26" s="81"/>
      <c r="E26" s="82"/>
      <c r="F26" s="82"/>
      <c r="G26" s="82"/>
      <c r="H26" s="82"/>
      <c r="I26" s="82"/>
      <c r="J26" s="83"/>
      <c r="K26" s="83"/>
      <c r="L26" s="83"/>
      <c r="M26" s="83"/>
      <c r="N26" s="83"/>
      <c r="O26" s="83"/>
      <c r="P26" s="83"/>
      <c r="Q26" s="83"/>
    </row>
    <row r="27" spans="1:24" x14ac:dyDescent="0.25">
      <c r="D27" s="84"/>
      <c r="E27" s="84"/>
      <c r="F27" s="84"/>
      <c r="G27" s="84"/>
      <c r="H27" s="84"/>
      <c r="I27" s="84"/>
    </row>
    <row r="28" spans="1:24" s="85" customFormat="1" ht="51.75" customHeight="1" x14ac:dyDescent="0.25">
      <c r="A28" s="443"/>
      <c r="B28" s="443"/>
      <c r="C28" s="443"/>
      <c r="D28" s="443"/>
      <c r="L28" s="446"/>
      <c r="M28" s="446"/>
      <c r="N28" s="446"/>
      <c r="O28" s="446"/>
      <c r="P28" s="446"/>
      <c r="Q28" s="446"/>
    </row>
    <row r="29" spans="1:24" s="87" customFormat="1" ht="31.5" hidden="1" x14ac:dyDescent="0.25">
      <c r="A29" s="441" t="s">
        <v>71</v>
      </c>
      <c r="B29" s="441"/>
      <c r="C29" s="441"/>
      <c r="D29" s="441"/>
      <c r="E29" s="442"/>
      <c r="F29" s="442"/>
      <c r="G29" s="442"/>
      <c r="H29" s="442"/>
      <c r="I29" s="442"/>
      <c r="J29" s="86"/>
      <c r="K29" s="86"/>
      <c r="Q29" s="87" t="s">
        <v>72</v>
      </c>
    </row>
    <row r="30" spans="1:24" hidden="1" x14ac:dyDescent="0.25"/>
    <row r="31" spans="1:24" hidden="1" x14ac:dyDescent="0.25"/>
    <row r="32" spans="1:24" hidden="1" x14ac:dyDescent="0.25"/>
  </sheetData>
  <mergeCells count="40">
    <mergeCell ref="L25:Q25"/>
    <mergeCell ref="L28:Q28"/>
    <mergeCell ref="F13:H13"/>
    <mergeCell ref="F14:H14"/>
    <mergeCell ref="F15:H15"/>
    <mergeCell ref="F16:H16"/>
    <mergeCell ref="F17:H17"/>
    <mergeCell ref="F18:H18"/>
    <mergeCell ref="A29:D29"/>
    <mergeCell ref="E29:I29"/>
    <mergeCell ref="F19:H19"/>
    <mergeCell ref="F20:H20"/>
    <mergeCell ref="F21:H21"/>
    <mergeCell ref="A28:D28"/>
    <mergeCell ref="A25:D25"/>
    <mergeCell ref="B19:B21"/>
    <mergeCell ref="A19:A21"/>
    <mergeCell ref="A16:A18"/>
    <mergeCell ref="B16:B18"/>
    <mergeCell ref="B13:B15"/>
    <mergeCell ref="A13:A15"/>
    <mergeCell ref="B5:B6"/>
    <mergeCell ref="A7:A9"/>
    <mergeCell ref="B7:B9"/>
    <mergeCell ref="I2:Q2"/>
    <mergeCell ref="A3:Q3"/>
    <mergeCell ref="A5:A6"/>
    <mergeCell ref="I1:Q1"/>
    <mergeCell ref="A10:A12"/>
    <mergeCell ref="B10:B12"/>
    <mergeCell ref="F8:H8"/>
    <mergeCell ref="F9:H9"/>
    <mergeCell ref="J5:Q5"/>
    <mergeCell ref="F6:H6"/>
    <mergeCell ref="C5:C6"/>
    <mergeCell ref="F7:H7"/>
    <mergeCell ref="F10:H10"/>
    <mergeCell ref="F11:H11"/>
    <mergeCell ref="F12:H12"/>
    <mergeCell ref="D5:I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  <rowBreaks count="1" manualBreakCount="1">
    <brk id="1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topLeftCell="C1" zoomScale="60" zoomScaleNormal="75" workbookViewId="0">
      <selection activeCell="L1" sqref="L1:R1"/>
    </sheetView>
  </sheetViews>
  <sheetFormatPr defaultColWidth="5" defaultRowHeight="152.25" customHeight="1" x14ac:dyDescent="0.2"/>
  <cols>
    <col min="1" max="1" width="6.5703125" style="310" customWidth="1"/>
    <col min="2" max="2" width="48" style="95" customWidth="1"/>
    <col min="3" max="3" width="18.85546875" style="95" customWidth="1"/>
    <col min="4" max="4" width="9.28515625" style="95" customWidth="1"/>
    <col min="5" max="5" width="9.140625" style="95" customWidth="1"/>
    <col min="6" max="6" width="8.42578125" style="95" customWidth="1"/>
    <col min="7" max="7" width="7.42578125" style="95" customWidth="1"/>
    <col min="8" max="8" width="13.140625" style="96" customWidth="1"/>
    <col min="9" max="9" width="8.5703125" style="95" customWidth="1"/>
    <col min="10" max="10" width="14.5703125" style="95" customWidth="1"/>
    <col min="11" max="11" width="12.85546875" style="95" customWidth="1"/>
    <col min="12" max="13" width="11.5703125" style="95" customWidth="1"/>
    <col min="14" max="16" width="13.7109375" style="95" customWidth="1"/>
    <col min="17" max="17" width="15.42578125" style="95" customWidth="1"/>
    <col min="18" max="18" width="30.42578125" style="95" customWidth="1"/>
    <col min="19" max="19" width="11.5703125" style="95" bestFit="1" customWidth="1"/>
    <col min="20" max="20" width="5" style="95"/>
    <col min="21" max="21" width="11.5703125" style="95" bestFit="1" customWidth="1"/>
    <col min="22" max="22" width="5" style="95"/>
    <col min="23" max="23" width="10.140625" style="95" bestFit="1" customWidth="1"/>
    <col min="24" max="16384" width="5" style="95"/>
  </cols>
  <sheetData>
    <row r="1" spans="1:23" ht="65.25" customHeight="1" x14ac:dyDescent="0.25">
      <c r="L1" s="574" t="s">
        <v>340</v>
      </c>
      <c r="M1" s="575"/>
      <c r="N1" s="575"/>
      <c r="O1" s="575"/>
      <c r="P1" s="575"/>
      <c r="Q1" s="575"/>
      <c r="R1" s="575"/>
    </row>
    <row r="2" spans="1:23" ht="41.25" customHeight="1" x14ac:dyDescent="0.25">
      <c r="B2" s="94"/>
      <c r="C2" s="94"/>
      <c r="D2" s="94"/>
      <c r="I2" s="588"/>
      <c r="J2" s="588"/>
      <c r="K2" s="588"/>
      <c r="L2" s="606" t="s">
        <v>329</v>
      </c>
      <c r="M2" s="606"/>
      <c r="N2" s="606"/>
      <c r="O2" s="606"/>
      <c r="P2" s="606"/>
      <c r="Q2" s="607"/>
      <c r="R2" s="607"/>
    </row>
    <row r="3" spans="1:23" ht="28.5" customHeight="1" x14ac:dyDescent="0.2">
      <c r="A3" s="608" t="s">
        <v>191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</row>
    <row r="4" spans="1:23" ht="17.25" customHeight="1" x14ac:dyDescent="0.3">
      <c r="B4" s="97"/>
      <c r="C4" s="97"/>
      <c r="D4" s="97"/>
      <c r="E4" s="98"/>
      <c r="F4" s="98"/>
      <c r="G4" s="98"/>
      <c r="H4" s="99"/>
      <c r="I4" s="98"/>
      <c r="J4" s="98"/>
      <c r="K4" s="98"/>
    </row>
    <row r="5" spans="1:23" s="100" customFormat="1" ht="17.25" customHeight="1" x14ac:dyDescent="0.25">
      <c r="A5" s="609"/>
      <c r="B5" s="603" t="s">
        <v>95</v>
      </c>
      <c r="C5" s="603" t="s">
        <v>183</v>
      </c>
      <c r="D5" s="603" t="s">
        <v>53</v>
      </c>
      <c r="E5" s="603"/>
      <c r="F5" s="603"/>
      <c r="G5" s="603"/>
      <c r="H5" s="603"/>
      <c r="I5" s="603"/>
      <c r="J5" s="603" t="s">
        <v>86</v>
      </c>
      <c r="K5" s="603"/>
      <c r="L5" s="603"/>
      <c r="M5" s="603"/>
      <c r="N5" s="603"/>
      <c r="O5" s="603"/>
      <c r="P5" s="603"/>
      <c r="Q5" s="603"/>
      <c r="R5" s="603" t="s">
        <v>87</v>
      </c>
    </row>
    <row r="6" spans="1:23" s="100" customFormat="1" ht="15" customHeight="1" x14ac:dyDescent="0.25">
      <c r="A6" s="609"/>
      <c r="B6" s="603"/>
      <c r="C6" s="603"/>
      <c r="D6" s="603" t="s">
        <v>183</v>
      </c>
      <c r="E6" s="603" t="s">
        <v>50</v>
      </c>
      <c r="F6" s="603" t="s">
        <v>49</v>
      </c>
      <c r="G6" s="603"/>
      <c r="H6" s="603"/>
      <c r="I6" s="603" t="s">
        <v>48</v>
      </c>
      <c r="J6" s="573" t="s">
        <v>37</v>
      </c>
      <c r="K6" s="573" t="s">
        <v>255</v>
      </c>
      <c r="L6" s="573" t="s">
        <v>35</v>
      </c>
      <c r="M6" s="573" t="s">
        <v>131</v>
      </c>
      <c r="N6" s="585" t="s">
        <v>257</v>
      </c>
      <c r="O6" s="585" t="s">
        <v>256</v>
      </c>
      <c r="P6" s="585" t="s">
        <v>128</v>
      </c>
      <c r="Q6" s="603" t="s">
        <v>335</v>
      </c>
      <c r="R6" s="603"/>
    </row>
    <row r="7" spans="1:23" s="100" customFormat="1" ht="75.75" customHeight="1" x14ac:dyDescent="0.25">
      <c r="A7" s="609"/>
      <c r="B7" s="603"/>
      <c r="C7" s="603"/>
      <c r="D7" s="603"/>
      <c r="E7" s="603"/>
      <c r="F7" s="603"/>
      <c r="G7" s="603"/>
      <c r="H7" s="603"/>
      <c r="I7" s="603"/>
      <c r="J7" s="573"/>
      <c r="K7" s="573"/>
      <c r="L7" s="573"/>
      <c r="M7" s="573"/>
      <c r="N7" s="586"/>
      <c r="O7" s="586"/>
      <c r="P7" s="586"/>
      <c r="Q7" s="603"/>
      <c r="R7" s="603"/>
    </row>
    <row r="8" spans="1:23" ht="63" customHeight="1" x14ac:dyDescent="0.2">
      <c r="A8" s="102"/>
      <c r="B8" s="103" t="s">
        <v>197</v>
      </c>
      <c r="C8" s="104" t="s">
        <v>96</v>
      </c>
      <c r="D8" s="311">
        <v>964</v>
      </c>
      <c r="E8" s="312" t="s">
        <v>137</v>
      </c>
      <c r="F8" s="311" t="s">
        <v>137</v>
      </c>
      <c r="G8" s="313" t="s">
        <v>137</v>
      </c>
      <c r="H8" s="313" t="s">
        <v>137</v>
      </c>
      <c r="I8" s="314" t="s">
        <v>137</v>
      </c>
      <c r="J8" s="105">
        <f t="shared" ref="J8:O8" si="0">J9</f>
        <v>7365.8</v>
      </c>
      <c r="K8" s="105">
        <f t="shared" si="0"/>
        <v>7937.4000000000005</v>
      </c>
      <c r="L8" s="105">
        <f t="shared" si="0"/>
        <v>8868.5400000000027</v>
      </c>
      <c r="M8" s="382">
        <f t="shared" si="0"/>
        <v>9398</v>
      </c>
      <c r="N8" s="105">
        <f t="shared" si="0"/>
        <v>7306.4000000000005</v>
      </c>
      <c r="O8" s="105">
        <f t="shared" si="0"/>
        <v>7306.4000000000005</v>
      </c>
      <c r="P8" s="105">
        <f>P9</f>
        <v>7306.4000000000005</v>
      </c>
      <c r="Q8" s="105">
        <f>J8+K8+L8+M8+N8+O8+P8</f>
        <v>55488.94000000001</v>
      </c>
      <c r="R8" s="315"/>
      <c r="S8" s="164"/>
    </row>
    <row r="9" spans="1:23" ht="42" customHeight="1" x14ac:dyDescent="0.2">
      <c r="A9" s="106"/>
      <c r="B9" s="107" t="s">
        <v>97</v>
      </c>
      <c r="C9" s="108" t="s">
        <v>43</v>
      </c>
      <c r="D9" s="316"/>
      <c r="E9" s="316"/>
      <c r="F9" s="316"/>
      <c r="G9" s="316"/>
      <c r="H9" s="317"/>
      <c r="I9" s="316"/>
      <c r="J9" s="105">
        <f t="shared" ref="J9:P9" si="1">J11+J12+J13+J14+J15+J16+J17+J18+J19+J20+J21+J34+J35+J36+J37+J38+J39</f>
        <v>7365.8</v>
      </c>
      <c r="K9" s="105">
        <f t="shared" si="1"/>
        <v>7937.4000000000005</v>
      </c>
      <c r="L9" s="105">
        <f t="shared" si="1"/>
        <v>8868.5400000000027</v>
      </c>
      <c r="M9" s="382">
        <f>M11+M12+M13+M14+M15+M16+M17+M18+M19+M20+M21+M34+M35+M36+M37+M38+M39+M40+M41</f>
        <v>9398</v>
      </c>
      <c r="N9" s="105">
        <f t="shared" si="1"/>
        <v>7306.4000000000005</v>
      </c>
      <c r="O9" s="105">
        <f t="shared" si="1"/>
        <v>7306.4000000000005</v>
      </c>
      <c r="P9" s="105">
        <f t="shared" si="1"/>
        <v>7306.4000000000005</v>
      </c>
      <c r="Q9" s="105">
        <f>J9+K9+L9+M9+N9+O9+P9</f>
        <v>55488.94000000001</v>
      </c>
      <c r="R9" s="316"/>
      <c r="S9" s="164"/>
      <c r="U9" s="164"/>
    </row>
    <row r="10" spans="1:23" ht="84.75" hidden="1" customHeight="1" x14ac:dyDescent="0.2">
      <c r="A10" s="106" t="s">
        <v>8</v>
      </c>
      <c r="B10" s="107" t="s">
        <v>142</v>
      </c>
      <c r="C10" s="107" t="s">
        <v>103</v>
      </c>
      <c r="D10" s="311">
        <v>964</v>
      </c>
      <c r="E10" s="312" t="s">
        <v>111</v>
      </c>
      <c r="F10" s="311" t="s">
        <v>137</v>
      </c>
      <c r="G10" s="313" t="s">
        <v>137</v>
      </c>
      <c r="H10" s="313" t="s">
        <v>137</v>
      </c>
      <c r="I10" s="314" t="s">
        <v>140</v>
      </c>
      <c r="J10" s="109">
        <v>870.62</v>
      </c>
      <c r="K10" s="109">
        <v>915.1</v>
      </c>
      <c r="L10" s="109">
        <v>961.7</v>
      </c>
      <c r="M10" s="383"/>
      <c r="N10" s="109"/>
      <c r="O10" s="109"/>
      <c r="P10" s="109"/>
      <c r="Q10" s="105">
        <f>J10+K10+L10+M10+N10+O10</f>
        <v>2747.42</v>
      </c>
      <c r="R10" s="110" t="s">
        <v>99</v>
      </c>
      <c r="S10" s="164"/>
    </row>
    <row r="11" spans="1:23" ht="63" customHeight="1" x14ac:dyDescent="0.2">
      <c r="A11" s="594" t="s">
        <v>8</v>
      </c>
      <c r="B11" s="599" t="s">
        <v>143</v>
      </c>
      <c r="C11" s="591" t="s">
        <v>89</v>
      </c>
      <c r="D11" s="311">
        <v>964</v>
      </c>
      <c r="E11" s="312" t="s">
        <v>111</v>
      </c>
      <c r="F11" s="318" t="s">
        <v>167</v>
      </c>
      <c r="G11" s="313" t="s">
        <v>7</v>
      </c>
      <c r="H11" s="313" t="s">
        <v>207</v>
      </c>
      <c r="I11" s="314" t="s">
        <v>138</v>
      </c>
      <c r="J11" s="109">
        <v>0</v>
      </c>
      <c r="K11" s="109">
        <v>0</v>
      </c>
      <c r="L11" s="109">
        <v>5901.6</v>
      </c>
      <c r="M11" s="383">
        <v>6629.1</v>
      </c>
      <c r="N11" s="109">
        <v>5451.9</v>
      </c>
      <c r="O11" s="109">
        <v>5451.9</v>
      </c>
      <c r="P11" s="109">
        <v>5451.9</v>
      </c>
      <c r="Q11" s="105">
        <f>J11+K11+L11+M11+N11+O11+P11</f>
        <v>28886.400000000001</v>
      </c>
      <c r="R11" s="604"/>
      <c r="S11" s="164"/>
      <c r="U11" s="164"/>
    </row>
    <row r="12" spans="1:23" ht="63" customHeight="1" x14ac:dyDescent="0.2">
      <c r="A12" s="596"/>
      <c r="B12" s="600"/>
      <c r="C12" s="592"/>
      <c r="D12" s="311">
        <v>964</v>
      </c>
      <c r="E12" s="312" t="s">
        <v>111</v>
      </c>
      <c r="F12" s="318" t="s">
        <v>167</v>
      </c>
      <c r="G12" s="313" t="s">
        <v>7</v>
      </c>
      <c r="H12" s="313" t="s">
        <v>259</v>
      </c>
      <c r="I12" s="314" t="s">
        <v>138</v>
      </c>
      <c r="J12" s="109">
        <v>5439.7</v>
      </c>
      <c r="K12" s="109">
        <v>5540.1</v>
      </c>
      <c r="L12" s="109">
        <v>0</v>
      </c>
      <c r="M12" s="383">
        <v>0</v>
      </c>
      <c r="N12" s="109">
        <v>0</v>
      </c>
      <c r="O12" s="109">
        <v>0</v>
      </c>
      <c r="P12" s="109">
        <v>0</v>
      </c>
      <c r="Q12" s="105">
        <f>J12+K12+L12+M12+N12+O12+P12</f>
        <v>10979.8</v>
      </c>
      <c r="R12" s="604"/>
      <c r="S12" s="164"/>
      <c r="U12" s="164"/>
    </row>
    <row r="13" spans="1:23" ht="56.25" customHeight="1" x14ac:dyDescent="0.2">
      <c r="A13" s="594" t="s">
        <v>7</v>
      </c>
      <c r="B13" s="599" t="s">
        <v>172</v>
      </c>
      <c r="C13" s="592"/>
      <c r="D13" s="311">
        <v>964</v>
      </c>
      <c r="E13" s="312" t="s">
        <v>111</v>
      </c>
      <c r="F13" s="318" t="s">
        <v>167</v>
      </c>
      <c r="G13" s="313" t="s">
        <v>7</v>
      </c>
      <c r="H13" s="313" t="s">
        <v>210</v>
      </c>
      <c r="I13" s="314" t="s">
        <v>138</v>
      </c>
      <c r="J13" s="109">
        <v>0</v>
      </c>
      <c r="K13" s="109">
        <v>0</v>
      </c>
      <c r="L13" s="109">
        <v>695.27</v>
      </c>
      <c r="M13" s="383">
        <v>812.9</v>
      </c>
      <c r="N13" s="109">
        <v>605.79999999999995</v>
      </c>
      <c r="O13" s="109">
        <v>605.79999999999995</v>
      </c>
      <c r="P13" s="109">
        <v>605.79999999999995</v>
      </c>
      <c r="Q13" s="105">
        <f>J13+K13+L13+M13+N13+O13+P13</f>
        <v>3325.5700000000006</v>
      </c>
      <c r="R13" s="605"/>
      <c r="S13" s="164"/>
    </row>
    <row r="14" spans="1:23" ht="56.25" customHeight="1" x14ac:dyDescent="0.2">
      <c r="A14" s="596"/>
      <c r="B14" s="600"/>
      <c r="C14" s="592"/>
      <c r="D14" s="311">
        <v>964</v>
      </c>
      <c r="E14" s="312" t="s">
        <v>111</v>
      </c>
      <c r="F14" s="318" t="s">
        <v>167</v>
      </c>
      <c r="G14" s="313" t="s">
        <v>7</v>
      </c>
      <c r="H14" s="313" t="s">
        <v>261</v>
      </c>
      <c r="I14" s="314" t="s">
        <v>138</v>
      </c>
      <c r="J14" s="109">
        <v>217.8</v>
      </c>
      <c r="K14" s="109">
        <v>329.8</v>
      </c>
      <c r="L14" s="109">
        <v>0</v>
      </c>
      <c r="M14" s="383">
        <v>0</v>
      </c>
      <c r="N14" s="109">
        <v>0</v>
      </c>
      <c r="O14" s="109">
        <v>0</v>
      </c>
      <c r="P14" s="109"/>
      <c r="Q14" s="105">
        <f t="shared" ref="Q14:Q41" si="2">J14+K14+L14+M14+N14+O14+P14</f>
        <v>547.6</v>
      </c>
      <c r="R14" s="605"/>
      <c r="S14" s="164"/>
    </row>
    <row r="15" spans="1:23" ht="48.75" customHeight="1" x14ac:dyDescent="0.2">
      <c r="A15" s="594" t="s">
        <v>5</v>
      </c>
      <c r="B15" s="599" t="s">
        <v>174</v>
      </c>
      <c r="C15" s="592"/>
      <c r="D15" s="311">
        <v>964</v>
      </c>
      <c r="E15" s="312" t="s">
        <v>111</v>
      </c>
      <c r="F15" s="318" t="s">
        <v>167</v>
      </c>
      <c r="G15" s="313" t="s">
        <v>7</v>
      </c>
      <c r="H15" s="313" t="s">
        <v>211</v>
      </c>
      <c r="I15" s="314" t="s">
        <v>138</v>
      </c>
      <c r="J15" s="109">
        <v>0</v>
      </c>
      <c r="K15" s="109">
        <v>0</v>
      </c>
      <c r="L15" s="109">
        <v>198.47</v>
      </c>
      <c r="M15" s="383">
        <v>78.900000000000006</v>
      </c>
      <c r="N15" s="109">
        <v>82.1</v>
      </c>
      <c r="O15" s="109">
        <v>82.1</v>
      </c>
      <c r="P15" s="109">
        <v>82.1</v>
      </c>
      <c r="Q15" s="105">
        <f t="shared" si="2"/>
        <v>523.67000000000007</v>
      </c>
      <c r="R15" s="605"/>
      <c r="S15" s="164"/>
      <c r="U15" s="164"/>
      <c r="W15" s="164"/>
    </row>
    <row r="16" spans="1:23" ht="48.75" customHeight="1" x14ac:dyDescent="0.2">
      <c r="A16" s="596"/>
      <c r="B16" s="600"/>
      <c r="C16" s="592"/>
      <c r="D16" s="311">
        <v>964</v>
      </c>
      <c r="E16" s="312" t="s">
        <v>111</v>
      </c>
      <c r="F16" s="318" t="s">
        <v>167</v>
      </c>
      <c r="G16" s="313" t="s">
        <v>7</v>
      </c>
      <c r="H16" s="313" t="s">
        <v>262</v>
      </c>
      <c r="I16" s="314" t="s">
        <v>138</v>
      </c>
      <c r="J16" s="109">
        <v>82.5</v>
      </c>
      <c r="K16" s="109">
        <v>247.5</v>
      </c>
      <c r="L16" s="109">
        <v>0</v>
      </c>
      <c r="M16" s="383">
        <v>0</v>
      </c>
      <c r="N16" s="109">
        <v>0</v>
      </c>
      <c r="O16" s="109">
        <v>0</v>
      </c>
      <c r="P16" s="109">
        <v>0</v>
      </c>
      <c r="Q16" s="105">
        <f t="shared" si="2"/>
        <v>330</v>
      </c>
      <c r="R16" s="110"/>
      <c r="S16" s="164"/>
      <c r="U16" s="164"/>
    </row>
    <row r="17" spans="1:23" ht="46.5" customHeight="1" x14ac:dyDescent="0.2">
      <c r="A17" s="594" t="s">
        <v>4</v>
      </c>
      <c r="B17" s="599" t="s">
        <v>180</v>
      </c>
      <c r="C17" s="592"/>
      <c r="D17" s="311">
        <v>964</v>
      </c>
      <c r="E17" s="312" t="s">
        <v>111</v>
      </c>
      <c r="F17" s="318" t="s">
        <v>167</v>
      </c>
      <c r="G17" s="313" t="s">
        <v>7</v>
      </c>
      <c r="H17" s="313" t="s">
        <v>207</v>
      </c>
      <c r="I17" s="314" t="s">
        <v>140</v>
      </c>
      <c r="J17" s="109">
        <v>0</v>
      </c>
      <c r="K17" s="109">
        <v>0</v>
      </c>
      <c r="L17" s="109">
        <v>549.79999999999995</v>
      </c>
      <c r="M17" s="383">
        <v>181.8</v>
      </c>
      <c r="N17" s="109">
        <v>0</v>
      </c>
      <c r="O17" s="109">
        <v>0</v>
      </c>
      <c r="P17" s="109">
        <v>0</v>
      </c>
      <c r="Q17" s="105">
        <f t="shared" si="2"/>
        <v>731.59999999999991</v>
      </c>
      <c r="R17" s="138"/>
      <c r="S17" s="164"/>
    </row>
    <row r="18" spans="1:23" ht="46.5" customHeight="1" x14ac:dyDescent="0.2">
      <c r="A18" s="596"/>
      <c r="B18" s="600"/>
      <c r="C18" s="592"/>
      <c r="D18" s="311">
        <v>964</v>
      </c>
      <c r="E18" s="312" t="s">
        <v>111</v>
      </c>
      <c r="F18" s="318" t="s">
        <v>167</v>
      </c>
      <c r="G18" s="313" t="s">
        <v>7</v>
      </c>
      <c r="H18" s="313" t="s">
        <v>259</v>
      </c>
      <c r="I18" s="314" t="s">
        <v>140</v>
      </c>
      <c r="J18" s="109">
        <v>41.7</v>
      </c>
      <c r="K18" s="109">
        <v>563.20000000000005</v>
      </c>
      <c r="L18" s="109">
        <v>0</v>
      </c>
      <c r="M18" s="383">
        <v>0</v>
      </c>
      <c r="N18" s="109">
        <v>0</v>
      </c>
      <c r="O18" s="109">
        <v>0</v>
      </c>
      <c r="P18" s="109">
        <v>0</v>
      </c>
      <c r="Q18" s="105">
        <f t="shared" si="2"/>
        <v>604.90000000000009</v>
      </c>
      <c r="R18" s="138"/>
      <c r="S18" s="164"/>
      <c r="W18" s="164"/>
    </row>
    <row r="19" spans="1:23" ht="57.75" customHeight="1" x14ac:dyDescent="0.2">
      <c r="A19" s="594" t="s">
        <v>3</v>
      </c>
      <c r="B19" s="599" t="s">
        <v>171</v>
      </c>
      <c r="C19" s="592"/>
      <c r="D19" s="311">
        <v>964</v>
      </c>
      <c r="E19" s="312" t="s">
        <v>111</v>
      </c>
      <c r="F19" s="318" t="s">
        <v>167</v>
      </c>
      <c r="G19" s="313" t="s">
        <v>7</v>
      </c>
      <c r="H19" s="313" t="s">
        <v>263</v>
      </c>
      <c r="I19" s="314" t="s">
        <v>140</v>
      </c>
      <c r="J19" s="109">
        <v>592.1</v>
      </c>
      <c r="K19" s="109">
        <v>598.20000000000005</v>
      </c>
      <c r="L19" s="109">
        <v>0</v>
      </c>
      <c r="M19" s="383">
        <v>0</v>
      </c>
      <c r="N19" s="109">
        <v>0</v>
      </c>
      <c r="O19" s="109">
        <v>0</v>
      </c>
      <c r="P19" s="109">
        <v>0</v>
      </c>
      <c r="Q19" s="105">
        <f t="shared" si="2"/>
        <v>1190.3000000000002</v>
      </c>
      <c r="R19" s="138"/>
      <c r="S19" s="164"/>
    </row>
    <row r="20" spans="1:23" ht="62.25" customHeight="1" x14ac:dyDescent="0.2">
      <c r="A20" s="596"/>
      <c r="B20" s="600"/>
      <c r="C20" s="592"/>
      <c r="D20" s="311">
        <v>964</v>
      </c>
      <c r="E20" s="312" t="s">
        <v>111</v>
      </c>
      <c r="F20" s="318" t="s">
        <v>167</v>
      </c>
      <c r="G20" s="313" t="s">
        <v>7</v>
      </c>
      <c r="H20" s="313" t="s">
        <v>212</v>
      </c>
      <c r="I20" s="314" t="s">
        <v>140</v>
      </c>
      <c r="J20" s="109">
        <v>0</v>
      </c>
      <c r="K20" s="109">
        <v>0</v>
      </c>
      <c r="L20" s="109">
        <v>589.29999999999995</v>
      </c>
      <c r="M20" s="383">
        <v>593.29999999999995</v>
      </c>
      <c r="N20" s="109">
        <v>593.29999999999995</v>
      </c>
      <c r="O20" s="109">
        <v>593.29999999999995</v>
      </c>
      <c r="P20" s="109">
        <v>593.29999999999995</v>
      </c>
      <c r="Q20" s="105">
        <f t="shared" si="2"/>
        <v>2962.5</v>
      </c>
      <c r="R20" s="110"/>
      <c r="S20" s="164"/>
      <c r="W20" s="164"/>
    </row>
    <row r="21" spans="1:23" ht="33.75" customHeight="1" x14ac:dyDescent="0.2">
      <c r="A21" s="594" t="s">
        <v>158</v>
      </c>
      <c r="B21" s="591" t="s">
        <v>173</v>
      </c>
      <c r="C21" s="592"/>
      <c r="D21" s="311">
        <v>964</v>
      </c>
      <c r="E21" s="312" t="s">
        <v>111</v>
      </c>
      <c r="F21" s="318" t="s">
        <v>167</v>
      </c>
      <c r="G21" s="313" t="s">
        <v>7</v>
      </c>
      <c r="H21" s="313" t="s">
        <v>213</v>
      </c>
      <c r="I21" s="314" t="s">
        <v>140</v>
      </c>
      <c r="J21" s="109">
        <v>0</v>
      </c>
      <c r="K21" s="109">
        <v>0</v>
      </c>
      <c r="L21" s="109">
        <v>693.4</v>
      </c>
      <c r="M21" s="383">
        <v>623.29999999999995</v>
      </c>
      <c r="N21" s="109">
        <v>573.29999999999995</v>
      </c>
      <c r="O21" s="109">
        <v>573.29999999999995</v>
      </c>
      <c r="P21" s="109">
        <v>573.29999999999995</v>
      </c>
      <c r="Q21" s="105">
        <f t="shared" si="2"/>
        <v>3036.5999999999995</v>
      </c>
      <c r="R21" s="110"/>
      <c r="S21" s="164"/>
      <c r="W21" s="164"/>
    </row>
    <row r="22" spans="1:23" ht="80.45" hidden="1" customHeight="1" x14ac:dyDescent="0.2">
      <c r="A22" s="595"/>
      <c r="B22" s="592"/>
      <c r="C22" s="592"/>
      <c r="D22" s="311">
        <v>964</v>
      </c>
      <c r="E22" s="312" t="s">
        <v>111</v>
      </c>
      <c r="F22" s="318" t="s">
        <v>167</v>
      </c>
      <c r="G22" s="313" t="s">
        <v>7</v>
      </c>
      <c r="H22" s="313" t="s">
        <v>179</v>
      </c>
      <c r="I22" s="314" t="s">
        <v>140</v>
      </c>
      <c r="J22" s="109">
        <v>350</v>
      </c>
      <c r="K22" s="109">
        <v>0</v>
      </c>
      <c r="L22" s="109">
        <v>0</v>
      </c>
      <c r="M22" s="383">
        <v>0</v>
      </c>
      <c r="N22" s="109">
        <v>0</v>
      </c>
      <c r="O22" s="109">
        <v>0</v>
      </c>
      <c r="P22" s="109"/>
      <c r="Q22" s="105">
        <f t="shared" si="2"/>
        <v>350</v>
      </c>
      <c r="R22" s="110"/>
      <c r="S22" s="164"/>
    </row>
    <row r="23" spans="1:23" ht="90" hidden="1" customHeight="1" x14ac:dyDescent="0.2">
      <c r="A23" s="595"/>
      <c r="B23" s="592"/>
      <c r="C23" s="592"/>
      <c r="D23" s="311">
        <v>964</v>
      </c>
      <c r="E23" s="312" t="s">
        <v>111</v>
      </c>
      <c r="F23" s="318" t="s">
        <v>167</v>
      </c>
      <c r="G23" s="313" t="s">
        <v>7</v>
      </c>
      <c r="H23" s="313" t="s">
        <v>176</v>
      </c>
      <c r="I23" s="314" t="s">
        <v>140</v>
      </c>
      <c r="J23" s="109">
        <v>3.5</v>
      </c>
      <c r="K23" s="109">
        <v>0</v>
      </c>
      <c r="L23" s="109">
        <v>0</v>
      </c>
      <c r="M23" s="383">
        <v>0</v>
      </c>
      <c r="N23" s="109">
        <v>0</v>
      </c>
      <c r="O23" s="109">
        <v>0</v>
      </c>
      <c r="P23" s="109"/>
      <c r="Q23" s="105">
        <f t="shared" si="2"/>
        <v>3.5</v>
      </c>
      <c r="R23" s="110"/>
      <c r="S23" s="164"/>
    </row>
    <row r="24" spans="1:23" ht="79.5" hidden="1" customHeight="1" x14ac:dyDescent="0.2">
      <c r="A24" s="595"/>
      <c r="B24" s="592"/>
      <c r="C24" s="592"/>
      <c r="D24" s="319"/>
      <c r="E24" s="180"/>
      <c r="F24" s="180"/>
      <c r="G24" s="319"/>
      <c r="H24" s="180"/>
      <c r="I24" s="319"/>
      <c r="J24" s="181"/>
      <c r="K24" s="181"/>
      <c r="L24" s="181"/>
      <c r="M24" s="379"/>
      <c r="N24" s="181"/>
      <c r="O24" s="181"/>
      <c r="P24" s="181"/>
      <c r="Q24" s="105">
        <f t="shared" si="2"/>
        <v>0</v>
      </c>
      <c r="R24" s="138"/>
      <c r="S24" s="164"/>
    </row>
    <row r="25" spans="1:23" ht="75" hidden="1" customHeight="1" x14ac:dyDescent="0.2">
      <c r="A25" s="595"/>
      <c r="B25" s="592"/>
      <c r="C25" s="592"/>
      <c r="D25" s="311">
        <v>964</v>
      </c>
      <c r="E25" s="312" t="s">
        <v>111</v>
      </c>
      <c r="F25" s="311" t="s">
        <v>137</v>
      </c>
      <c r="G25" s="313" t="s">
        <v>137</v>
      </c>
      <c r="H25" s="313" t="s">
        <v>137</v>
      </c>
      <c r="I25" s="314" t="s">
        <v>138</v>
      </c>
      <c r="J25" s="181">
        <v>34</v>
      </c>
      <c r="K25" s="181">
        <v>35</v>
      </c>
      <c r="L25" s="181">
        <v>36</v>
      </c>
      <c r="M25" s="379"/>
      <c r="N25" s="181"/>
      <c r="O25" s="181"/>
      <c r="P25" s="181"/>
      <c r="Q25" s="105">
        <f t="shared" si="2"/>
        <v>105</v>
      </c>
      <c r="R25" s="110" t="s">
        <v>100</v>
      </c>
      <c r="S25" s="164"/>
    </row>
    <row r="26" spans="1:23" ht="18.75" hidden="1" customHeight="1" x14ac:dyDescent="0.2">
      <c r="A26" s="595"/>
      <c r="B26" s="592"/>
      <c r="C26" s="592"/>
      <c r="D26" s="319"/>
      <c r="E26" s="180"/>
      <c r="F26" s="180"/>
      <c r="G26" s="319"/>
      <c r="H26" s="180"/>
      <c r="I26" s="319"/>
      <c r="J26" s="191">
        <f>J25</f>
        <v>34</v>
      </c>
      <c r="K26" s="191">
        <f>K25</f>
        <v>35</v>
      </c>
      <c r="L26" s="191">
        <f>L25</f>
        <v>36</v>
      </c>
      <c r="M26" s="381"/>
      <c r="N26" s="191"/>
      <c r="O26" s="191"/>
      <c r="P26" s="191"/>
      <c r="Q26" s="105">
        <f t="shared" si="2"/>
        <v>105</v>
      </c>
      <c r="R26" s="110"/>
      <c r="S26" s="164"/>
    </row>
    <row r="27" spans="1:23" ht="83.25" hidden="1" customHeight="1" x14ac:dyDescent="0.2">
      <c r="A27" s="595"/>
      <c r="B27" s="592"/>
      <c r="C27" s="592"/>
      <c r="D27" s="319"/>
      <c r="E27" s="180"/>
      <c r="F27" s="180"/>
      <c r="G27" s="319"/>
      <c r="H27" s="180"/>
      <c r="I27" s="319"/>
      <c r="J27" s="191"/>
      <c r="K27" s="191"/>
      <c r="L27" s="191"/>
      <c r="M27" s="381"/>
      <c r="N27" s="191"/>
      <c r="O27" s="191"/>
      <c r="P27" s="191"/>
      <c r="Q27" s="105">
        <f t="shared" si="2"/>
        <v>0</v>
      </c>
      <c r="R27" s="107"/>
      <c r="S27" s="164"/>
    </row>
    <row r="28" spans="1:23" ht="83.25" hidden="1" customHeight="1" x14ac:dyDescent="0.2">
      <c r="A28" s="595"/>
      <c r="B28" s="592"/>
      <c r="C28" s="592"/>
      <c r="D28" s="311">
        <v>964</v>
      </c>
      <c r="E28" s="312" t="s">
        <v>111</v>
      </c>
      <c r="F28" s="311" t="s">
        <v>137</v>
      </c>
      <c r="G28" s="313" t="s">
        <v>137</v>
      </c>
      <c r="H28" s="313" t="s">
        <v>137</v>
      </c>
      <c r="I28" s="314" t="s">
        <v>140</v>
      </c>
      <c r="J28" s="181">
        <f>3541.3+592.1</f>
        <v>4133.4000000000005</v>
      </c>
      <c r="K28" s="181">
        <v>0</v>
      </c>
      <c r="L28" s="181">
        <v>0</v>
      </c>
      <c r="M28" s="379"/>
      <c r="N28" s="181"/>
      <c r="O28" s="181"/>
      <c r="P28" s="181"/>
      <c r="Q28" s="105">
        <f t="shared" si="2"/>
        <v>4133.4000000000005</v>
      </c>
      <c r="R28" s="107" t="s">
        <v>101</v>
      </c>
      <c r="S28" s="164"/>
    </row>
    <row r="29" spans="1:23" ht="41.25" hidden="1" customHeight="1" x14ac:dyDescent="0.2">
      <c r="A29" s="595"/>
      <c r="B29" s="592"/>
      <c r="C29" s="592"/>
      <c r="D29" s="319"/>
      <c r="E29" s="180"/>
      <c r="F29" s="180"/>
      <c r="G29" s="319"/>
      <c r="H29" s="180"/>
      <c r="I29" s="319"/>
      <c r="J29" s="191">
        <f>J28</f>
        <v>4133.4000000000005</v>
      </c>
      <c r="K29" s="191">
        <f>K28</f>
        <v>0</v>
      </c>
      <c r="L29" s="191">
        <f>L28</f>
        <v>0</v>
      </c>
      <c r="M29" s="381"/>
      <c r="N29" s="191"/>
      <c r="O29" s="191"/>
      <c r="P29" s="191"/>
      <c r="Q29" s="105">
        <f t="shared" si="2"/>
        <v>4133.4000000000005</v>
      </c>
      <c r="R29" s="107"/>
      <c r="S29" s="164"/>
    </row>
    <row r="30" spans="1:23" ht="18.75" hidden="1" customHeight="1" x14ac:dyDescent="0.2">
      <c r="A30" s="595"/>
      <c r="B30" s="592"/>
      <c r="C30" s="592"/>
      <c r="D30" s="231"/>
      <c r="E30" s="231"/>
      <c r="F30" s="231"/>
      <c r="G30" s="231"/>
      <c r="H30" s="320"/>
      <c r="I30" s="231"/>
      <c r="J30" s="231"/>
      <c r="K30" s="231"/>
      <c r="L30" s="231"/>
      <c r="M30" s="384"/>
      <c r="N30" s="231"/>
      <c r="O30" s="231"/>
      <c r="P30" s="231"/>
      <c r="Q30" s="105">
        <f t="shared" si="2"/>
        <v>0</v>
      </c>
      <c r="R30" s="321"/>
      <c r="S30" s="164"/>
    </row>
    <row r="31" spans="1:23" ht="35.25" hidden="1" customHeight="1" x14ac:dyDescent="0.3">
      <c r="A31" s="595"/>
      <c r="B31" s="592"/>
      <c r="C31" s="592"/>
      <c r="D31" s="231"/>
      <c r="E31" s="231"/>
      <c r="F31" s="231"/>
      <c r="G31" s="231"/>
      <c r="H31" s="320"/>
      <c r="I31" s="231"/>
      <c r="J31" s="232">
        <f>J21+J10</f>
        <v>870.62</v>
      </c>
      <c r="K31" s="232">
        <f>K21+K10</f>
        <v>915.1</v>
      </c>
      <c r="L31" s="232">
        <f>L21+L10</f>
        <v>1655.1</v>
      </c>
      <c r="M31" s="385"/>
      <c r="N31" s="232"/>
      <c r="O31" s="232"/>
      <c r="P31" s="232"/>
      <c r="Q31" s="105">
        <f t="shared" si="2"/>
        <v>3440.8199999999997</v>
      </c>
      <c r="R31" s="321"/>
      <c r="S31" s="164"/>
    </row>
    <row r="32" spans="1:23" ht="58.5" hidden="1" customHeight="1" x14ac:dyDescent="0.25">
      <c r="A32" s="595"/>
      <c r="B32" s="592"/>
      <c r="C32" s="592"/>
      <c r="D32" s="322"/>
      <c r="E32" s="231"/>
      <c r="F32" s="231"/>
      <c r="G32" s="231"/>
      <c r="H32" s="320"/>
      <c r="I32" s="231"/>
      <c r="J32" s="233" t="e">
        <f>J29+J26+#REF!-J31</f>
        <v>#REF!</v>
      </c>
      <c r="K32" s="233" t="e">
        <f>K29+K26+#REF!-K31</f>
        <v>#REF!</v>
      </c>
      <c r="L32" s="233" t="e">
        <f>L29+L26+#REF!-L31</f>
        <v>#REF!</v>
      </c>
      <c r="M32" s="386"/>
      <c r="N32" s="233"/>
      <c r="O32" s="233"/>
      <c r="P32" s="233"/>
      <c r="Q32" s="105" t="e">
        <f t="shared" si="2"/>
        <v>#REF!</v>
      </c>
      <c r="R32" s="321"/>
      <c r="S32" s="164"/>
    </row>
    <row r="33" spans="1:19" ht="305.25" hidden="1" customHeight="1" x14ac:dyDescent="0.2">
      <c r="A33" s="595"/>
      <c r="B33" s="592"/>
      <c r="C33" s="592"/>
      <c r="D33" s="323">
        <v>964</v>
      </c>
      <c r="E33" s="324" t="s">
        <v>111</v>
      </c>
      <c r="F33" s="325" t="s">
        <v>167</v>
      </c>
      <c r="G33" s="284" t="s">
        <v>7</v>
      </c>
      <c r="H33" s="284" t="s">
        <v>205</v>
      </c>
      <c r="I33" s="326" t="s">
        <v>138</v>
      </c>
      <c r="J33" s="227">
        <v>6.5</v>
      </c>
      <c r="K33" s="227">
        <v>0</v>
      </c>
      <c r="L33" s="227">
        <v>0</v>
      </c>
      <c r="M33" s="387">
        <v>0</v>
      </c>
      <c r="N33" s="227">
        <v>0</v>
      </c>
      <c r="O33" s="227">
        <v>0</v>
      </c>
      <c r="P33" s="227"/>
      <c r="Q33" s="105">
        <f t="shared" si="2"/>
        <v>6.5</v>
      </c>
      <c r="R33" s="327"/>
      <c r="S33" s="164"/>
    </row>
    <row r="34" spans="1:19" ht="44.25" customHeight="1" x14ac:dyDescent="0.2">
      <c r="A34" s="596"/>
      <c r="B34" s="593"/>
      <c r="C34" s="592"/>
      <c r="D34" s="311">
        <v>964</v>
      </c>
      <c r="E34" s="312" t="s">
        <v>111</v>
      </c>
      <c r="F34" s="318" t="s">
        <v>167</v>
      </c>
      <c r="G34" s="313" t="s">
        <v>7</v>
      </c>
      <c r="H34" s="313" t="s">
        <v>264</v>
      </c>
      <c r="I34" s="314" t="s">
        <v>140</v>
      </c>
      <c r="J34" s="109">
        <v>632</v>
      </c>
      <c r="K34" s="109">
        <v>658.6</v>
      </c>
      <c r="L34" s="109">
        <v>0</v>
      </c>
      <c r="M34" s="383">
        <v>0</v>
      </c>
      <c r="N34" s="109">
        <v>0</v>
      </c>
      <c r="O34" s="109">
        <v>0</v>
      </c>
      <c r="P34" s="109">
        <v>0</v>
      </c>
      <c r="Q34" s="105">
        <f t="shared" si="2"/>
        <v>1290.5999999999999</v>
      </c>
      <c r="R34" s="110"/>
      <c r="S34" s="164"/>
    </row>
    <row r="35" spans="1:19" ht="65.25" customHeight="1" x14ac:dyDescent="0.2">
      <c r="A35" s="594" t="s">
        <v>159</v>
      </c>
      <c r="B35" s="597" t="s">
        <v>240</v>
      </c>
      <c r="C35" s="592"/>
      <c r="D35" s="328">
        <v>964</v>
      </c>
      <c r="E35" s="329" t="s">
        <v>111</v>
      </c>
      <c r="F35" s="330" t="s">
        <v>167</v>
      </c>
      <c r="G35" s="329" t="s">
        <v>7</v>
      </c>
      <c r="H35" s="328">
        <v>10430</v>
      </c>
      <c r="I35" s="331" t="s">
        <v>138</v>
      </c>
      <c r="J35" s="234">
        <v>0</v>
      </c>
      <c r="K35" s="377">
        <f>240.7-240.7</f>
        <v>0</v>
      </c>
      <c r="L35" s="234">
        <v>0</v>
      </c>
      <c r="M35" s="377">
        <v>0</v>
      </c>
      <c r="N35" s="234">
        <v>0</v>
      </c>
      <c r="O35" s="234">
        <v>0</v>
      </c>
      <c r="P35" s="234">
        <v>0</v>
      </c>
      <c r="Q35" s="105">
        <f t="shared" si="2"/>
        <v>0</v>
      </c>
      <c r="R35" s="110"/>
      <c r="S35" s="164"/>
    </row>
    <row r="36" spans="1:19" s="333" customFormat="1" ht="60.75" customHeight="1" x14ac:dyDescent="0.2">
      <c r="A36" s="596"/>
      <c r="B36" s="598"/>
      <c r="C36" s="593"/>
      <c r="D36" s="328">
        <v>964</v>
      </c>
      <c r="E36" s="329" t="s">
        <v>111</v>
      </c>
      <c r="F36" s="330" t="s">
        <v>167</v>
      </c>
      <c r="G36" s="329" t="s">
        <v>7</v>
      </c>
      <c r="H36" s="329" t="s">
        <v>241</v>
      </c>
      <c r="I36" s="331" t="s">
        <v>138</v>
      </c>
      <c r="J36" s="234">
        <v>0</v>
      </c>
      <c r="K36" s="234">
        <v>0</v>
      </c>
      <c r="L36" s="234">
        <v>240.7</v>
      </c>
      <c r="M36" s="377">
        <v>382.2</v>
      </c>
      <c r="N36" s="234">
        <v>0</v>
      </c>
      <c r="O36" s="234">
        <v>0</v>
      </c>
      <c r="P36" s="234">
        <v>0</v>
      </c>
      <c r="Q36" s="105">
        <f t="shared" si="2"/>
        <v>622.9</v>
      </c>
      <c r="R36" s="332"/>
      <c r="S36" s="164"/>
    </row>
    <row r="37" spans="1:19" s="333" customFormat="1" ht="60.75" customHeight="1" x14ac:dyDescent="0.3">
      <c r="A37" s="334" t="s">
        <v>305</v>
      </c>
      <c r="B37" s="107" t="s">
        <v>175</v>
      </c>
      <c r="C37" s="248"/>
      <c r="D37" s="328">
        <v>964</v>
      </c>
      <c r="E37" s="329" t="s">
        <v>111</v>
      </c>
      <c r="F37" s="330" t="s">
        <v>167</v>
      </c>
      <c r="G37" s="329" t="s">
        <v>7</v>
      </c>
      <c r="H37" s="328">
        <v>7701</v>
      </c>
      <c r="I37" s="331" t="s">
        <v>138</v>
      </c>
      <c r="J37" s="234">
        <v>350</v>
      </c>
      <c r="K37" s="234">
        <v>0</v>
      </c>
      <c r="L37" s="234">
        <v>0</v>
      </c>
      <c r="M37" s="377">
        <v>0</v>
      </c>
      <c r="N37" s="234">
        <v>0</v>
      </c>
      <c r="O37" s="234">
        <v>0</v>
      </c>
      <c r="P37" s="234">
        <v>0</v>
      </c>
      <c r="Q37" s="105">
        <f t="shared" si="2"/>
        <v>350</v>
      </c>
      <c r="R37" s="332"/>
      <c r="S37" s="164"/>
    </row>
    <row r="38" spans="1:19" s="333" customFormat="1" ht="73.5" customHeight="1" x14ac:dyDescent="0.3">
      <c r="A38" s="334" t="s">
        <v>306</v>
      </c>
      <c r="B38" s="335" t="s">
        <v>178</v>
      </c>
      <c r="C38" s="248"/>
      <c r="D38" s="328">
        <v>964</v>
      </c>
      <c r="E38" s="329" t="s">
        <v>111</v>
      </c>
      <c r="F38" s="330" t="s">
        <v>167</v>
      </c>
      <c r="G38" s="329" t="s">
        <v>7</v>
      </c>
      <c r="H38" s="328">
        <v>8857</v>
      </c>
      <c r="I38" s="331" t="s">
        <v>138</v>
      </c>
      <c r="J38" s="234">
        <v>3.5</v>
      </c>
      <c r="K38" s="234">
        <v>0</v>
      </c>
      <c r="L38" s="234">
        <v>0</v>
      </c>
      <c r="M38" s="377">
        <v>0</v>
      </c>
      <c r="N38" s="234">
        <v>0</v>
      </c>
      <c r="O38" s="234">
        <v>0</v>
      </c>
      <c r="P38" s="234">
        <v>0</v>
      </c>
      <c r="Q38" s="105">
        <f t="shared" si="2"/>
        <v>3.5</v>
      </c>
      <c r="R38" s="332"/>
      <c r="S38" s="164"/>
    </row>
    <row r="39" spans="1:19" s="333" customFormat="1" ht="222" customHeight="1" x14ac:dyDescent="0.3">
      <c r="A39" s="388" t="s">
        <v>307</v>
      </c>
      <c r="B39" s="389" t="s">
        <v>204</v>
      </c>
      <c r="C39" s="378"/>
      <c r="D39" s="390">
        <v>964</v>
      </c>
      <c r="E39" s="391" t="s">
        <v>111</v>
      </c>
      <c r="F39" s="392" t="s">
        <v>167</v>
      </c>
      <c r="G39" s="391" t="s">
        <v>7</v>
      </c>
      <c r="H39" s="390">
        <v>1022</v>
      </c>
      <c r="I39" s="393" t="s">
        <v>138</v>
      </c>
      <c r="J39" s="394">
        <v>6.5</v>
      </c>
      <c r="K39" s="394">
        <v>0</v>
      </c>
      <c r="L39" s="394">
        <v>0</v>
      </c>
      <c r="M39" s="395">
        <v>0</v>
      </c>
      <c r="N39" s="394">
        <v>0</v>
      </c>
      <c r="O39" s="394">
        <v>0</v>
      </c>
      <c r="P39" s="394">
        <v>0</v>
      </c>
      <c r="Q39" s="105">
        <f t="shared" si="2"/>
        <v>6.5</v>
      </c>
      <c r="R39" s="396"/>
      <c r="S39" s="164"/>
    </row>
    <row r="40" spans="1:19" s="333" customFormat="1" ht="96" customHeight="1" x14ac:dyDescent="0.3">
      <c r="A40" s="334" t="s">
        <v>308</v>
      </c>
      <c r="B40" s="397" t="s">
        <v>310</v>
      </c>
      <c r="C40" s="248"/>
      <c r="D40" s="328">
        <v>964</v>
      </c>
      <c r="E40" s="313" t="s">
        <v>111</v>
      </c>
      <c r="F40" s="318" t="s">
        <v>167</v>
      </c>
      <c r="G40" s="313" t="s">
        <v>7</v>
      </c>
      <c r="H40" s="313" t="s">
        <v>311</v>
      </c>
      <c r="I40" s="314" t="s">
        <v>140</v>
      </c>
      <c r="J40" s="234"/>
      <c r="K40" s="234"/>
      <c r="L40" s="234"/>
      <c r="M40" s="377">
        <v>86.5</v>
      </c>
      <c r="N40" s="234"/>
      <c r="O40" s="234"/>
      <c r="P40" s="234">
        <v>0</v>
      </c>
      <c r="Q40" s="105">
        <f t="shared" si="2"/>
        <v>86.5</v>
      </c>
      <c r="R40" s="332"/>
      <c r="S40" s="164"/>
    </row>
    <row r="41" spans="1:19" s="333" customFormat="1" ht="115.15" customHeight="1" x14ac:dyDescent="0.3">
      <c r="A41" s="334" t="s">
        <v>309</v>
      </c>
      <c r="B41" s="397" t="s">
        <v>312</v>
      </c>
      <c r="C41" s="248"/>
      <c r="D41" s="313" t="s">
        <v>136</v>
      </c>
      <c r="E41" s="313" t="s">
        <v>111</v>
      </c>
      <c r="F41" s="318" t="s">
        <v>167</v>
      </c>
      <c r="G41" s="313" t="s">
        <v>7</v>
      </c>
      <c r="H41" s="313" t="s">
        <v>313</v>
      </c>
      <c r="I41" s="314" t="s">
        <v>140</v>
      </c>
      <c r="J41" s="234"/>
      <c r="K41" s="234"/>
      <c r="L41" s="234"/>
      <c r="M41" s="377">
        <v>10</v>
      </c>
      <c r="N41" s="234"/>
      <c r="O41" s="234"/>
      <c r="P41" s="234">
        <v>0</v>
      </c>
      <c r="Q41" s="105">
        <f t="shared" si="2"/>
        <v>10</v>
      </c>
      <c r="R41" s="332"/>
      <c r="S41" s="164"/>
    </row>
    <row r="42" spans="1:19" s="333" customFormat="1" ht="18.75" x14ac:dyDescent="0.3">
      <c r="A42" s="336"/>
      <c r="B42" s="337"/>
      <c r="C42" s="244"/>
      <c r="D42" s="338"/>
      <c r="E42" s="339"/>
      <c r="F42" s="340"/>
      <c r="G42" s="339"/>
      <c r="H42" s="339"/>
      <c r="I42" s="341"/>
      <c r="J42" s="245"/>
      <c r="K42" s="246"/>
      <c r="L42" s="246"/>
      <c r="M42" s="246"/>
      <c r="N42" s="246"/>
      <c r="O42" s="246"/>
      <c r="P42" s="246"/>
      <c r="Q42" s="247"/>
      <c r="R42" s="342"/>
    </row>
    <row r="43" spans="1:19" s="333" customFormat="1" ht="39.75" customHeight="1" x14ac:dyDescent="0.3">
      <c r="A43" s="336"/>
      <c r="B43" s="343"/>
      <c r="C43" s="344"/>
      <c r="D43" s="345"/>
      <c r="E43" s="346"/>
      <c r="F43" s="347"/>
      <c r="G43" s="348"/>
      <c r="H43" s="348"/>
      <c r="I43" s="349"/>
      <c r="J43" s="111"/>
      <c r="K43" s="112"/>
      <c r="L43" s="112"/>
      <c r="M43" s="112"/>
      <c r="N43" s="112"/>
      <c r="O43" s="112"/>
      <c r="P43" s="112"/>
      <c r="Q43" s="112"/>
      <c r="R43" s="342"/>
    </row>
    <row r="44" spans="1:19" ht="152.25" customHeight="1" x14ac:dyDescent="0.2">
      <c r="A44" s="601" t="s">
        <v>287</v>
      </c>
      <c r="B44" s="601"/>
      <c r="C44" s="601"/>
      <c r="D44" s="601"/>
      <c r="E44" s="350"/>
      <c r="F44" s="350"/>
      <c r="G44" s="350"/>
      <c r="H44" s="350"/>
      <c r="I44" s="350"/>
      <c r="J44" s="351"/>
      <c r="K44" s="350"/>
      <c r="L44" s="602" t="s">
        <v>215</v>
      </c>
      <c r="M44" s="602"/>
      <c r="N44" s="602"/>
      <c r="O44" s="602"/>
      <c r="P44" s="602"/>
      <c r="Q44" s="602"/>
      <c r="R44" s="602"/>
    </row>
  </sheetData>
  <mergeCells count="40">
    <mergeCell ref="N6:N7"/>
    <mergeCell ref="J6:J7"/>
    <mergeCell ref="L6:L7"/>
    <mergeCell ref="J5:Q5"/>
    <mergeCell ref="M6:M7"/>
    <mergeCell ref="K6:K7"/>
    <mergeCell ref="Q6:Q7"/>
    <mergeCell ref="P6:P7"/>
    <mergeCell ref="A44:D44"/>
    <mergeCell ref="L44:R44"/>
    <mergeCell ref="E6:E7"/>
    <mergeCell ref="F6:H7"/>
    <mergeCell ref="R11:R15"/>
    <mergeCell ref="C11:C36"/>
    <mergeCell ref="O6:O7"/>
    <mergeCell ref="B11:B12"/>
    <mergeCell ref="C5:C7"/>
    <mergeCell ref="B13:B14"/>
    <mergeCell ref="B15:B16"/>
    <mergeCell ref="A5:A7"/>
    <mergeCell ref="B5:B7"/>
    <mergeCell ref="D6:D7"/>
    <mergeCell ref="I6:I7"/>
    <mergeCell ref="R5:R7"/>
    <mergeCell ref="L1:R1"/>
    <mergeCell ref="B21:B34"/>
    <mergeCell ref="A21:A34"/>
    <mergeCell ref="B35:B36"/>
    <mergeCell ref="A35:A36"/>
    <mergeCell ref="A11:A12"/>
    <mergeCell ref="A13:A14"/>
    <mergeCell ref="A15:A16"/>
    <mergeCell ref="B17:B18"/>
    <mergeCell ref="A17:A18"/>
    <mergeCell ref="B19:B20"/>
    <mergeCell ref="A19:A20"/>
    <mergeCell ref="I2:K2"/>
    <mergeCell ref="L2:R2"/>
    <mergeCell ref="A3:R3"/>
    <mergeCell ref="D5:I5"/>
  </mergeCells>
  <phoneticPr fontId="20" type="noConversion"/>
  <pageMargins left="0.15748031496062992" right="0.15748031496062992" top="0.59055118110236227" bottom="0.59055118110236227" header="0.51181102362204722" footer="0.51181102362204722"/>
  <pageSetup paperSize="9" scale="50" orientation="landscape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BreakPreview" zoomScale="60" zoomScaleNormal="60" workbookViewId="0">
      <selection activeCell="K1" sqref="K1:Q1"/>
    </sheetView>
  </sheetViews>
  <sheetFormatPr defaultColWidth="17.42578125" defaultRowHeight="129" customHeight="1" x14ac:dyDescent="0.25"/>
  <cols>
    <col min="1" max="1" width="42.5703125" style="98" customWidth="1"/>
    <col min="2" max="2" width="17.42578125" style="98" customWidth="1"/>
    <col min="3" max="3" width="7" style="98" customWidth="1"/>
    <col min="4" max="4" width="7.42578125" style="98" customWidth="1"/>
    <col min="5" max="5" width="6.140625" style="98" customWidth="1"/>
    <col min="6" max="6" width="5.7109375" style="98" customWidth="1"/>
    <col min="7" max="7" width="10.28515625" style="99" customWidth="1"/>
    <col min="8" max="8" width="7.7109375" style="98" customWidth="1"/>
    <col min="9" max="9" width="13.140625" style="98" customWidth="1"/>
    <col min="10" max="10" width="10.28515625" style="98" customWidth="1"/>
    <col min="11" max="11" width="11.85546875" style="98" customWidth="1"/>
    <col min="12" max="12" width="11" style="98" customWidth="1"/>
    <col min="13" max="13" width="13.28515625" style="98" customWidth="1"/>
    <col min="14" max="15" width="12.28515625" style="98" customWidth="1"/>
    <col min="16" max="16" width="16.7109375" style="98" customWidth="1"/>
    <col min="17" max="17" width="31" style="98" customWidth="1"/>
    <col min="18" max="16384" width="17.42578125" style="98"/>
  </cols>
  <sheetData>
    <row r="1" spans="1:18" ht="79.5" customHeight="1" x14ac:dyDescent="0.25">
      <c r="K1" s="574" t="s">
        <v>344</v>
      </c>
      <c r="L1" s="575"/>
      <c r="M1" s="575"/>
      <c r="N1" s="575"/>
      <c r="O1" s="575"/>
      <c r="P1" s="575"/>
      <c r="Q1" s="575"/>
    </row>
    <row r="2" spans="1:18" ht="91.5" customHeight="1" x14ac:dyDescent="0.25">
      <c r="A2" s="94"/>
      <c r="B2" s="94"/>
      <c r="C2" s="94"/>
      <c r="D2" s="95"/>
      <c r="E2" s="95"/>
      <c r="F2" s="95"/>
      <c r="G2" s="96"/>
      <c r="H2" s="587"/>
      <c r="I2" s="588"/>
      <c r="J2" s="588"/>
      <c r="K2" s="589" t="s">
        <v>330</v>
      </c>
      <c r="L2" s="589"/>
      <c r="M2" s="589"/>
      <c r="N2" s="589"/>
      <c r="O2" s="589"/>
      <c r="P2" s="589"/>
      <c r="Q2" s="589"/>
    </row>
    <row r="3" spans="1:18" ht="37.5" customHeight="1" x14ac:dyDescent="0.25">
      <c r="A3" s="613" t="s">
        <v>153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</row>
    <row r="4" spans="1:18" ht="97.5" hidden="1" customHeight="1" x14ac:dyDescent="0.25">
      <c r="A4" s="352"/>
      <c r="B4" s="352"/>
      <c r="C4" s="352"/>
      <c r="D4" s="95"/>
      <c r="E4" s="95"/>
      <c r="F4" s="95"/>
      <c r="G4" s="96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8" s="139" customFormat="1" ht="40.5" customHeight="1" x14ac:dyDescent="0.25">
      <c r="A5" s="610" t="s">
        <v>85</v>
      </c>
      <c r="B5" s="610" t="s">
        <v>183</v>
      </c>
      <c r="C5" s="610" t="s">
        <v>53</v>
      </c>
      <c r="D5" s="610"/>
      <c r="E5" s="610"/>
      <c r="F5" s="610"/>
      <c r="G5" s="610"/>
      <c r="H5" s="610"/>
      <c r="I5" s="610" t="s">
        <v>86</v>
      </c>
      <c r="J5" s="610"/>
      <c r="K5" s="610"/>
      <c r="L5" s="610"/>
      <c r="M5" s="610"/>
      <c r="N5" s="610"/>
      <c r="O5" s="610"/>
      <c r="P5" s="610"/>
      <c r="Q5" s="610" t="s">
        <v>87</v>
      </c>
    </row>
    <row r="6" spans="1:18" s="139" customFormat="1" ht="44.25" customHeight="1" x14ac:dyDescent="0.25">
      <c r="A6" s="610"/>
      <c r="B6" s="610"/>
      <c r="C6" s="610" t="s">
        <v>183</v>
      </c>
      <c r="D6" s="610" t="s">
        <v>50</v>
      </c>
      <c r="E6" s="610" t="s">
        <v>49</v>
      </c>
      <c r="F6" s="610"/>
      <c r="G6" s="610"/>
      <c r="H6" s="610" t="s">
        <v>48</v>
      </c>
      <c r="I6" s="610" t="s">
        <v>37</v>
      </c>
      <c r="J6" s="603" t="s">
        <v>255</v>
      </c>
      <c r="K6" s="603" t="s">
        <v>35</v>
      </c>
      <c r="L6" s="603" t="s">
        <v>258</v>
      </c>
      <c r="M6" s="611" t="s">
        <v>257</v>
      </c>
      <c r="N6" s="611" t="s">
        <v>256</v>
      </c>
      <c r="O6" s="400" t="s">
        <v>128</v>
      </c>
      <c r="P6" s="610" t="s">
        <v>334</v>
      </c>
      <c r="Q6" s="610"/>
    </row>
    <row r="7" spans="1:18" s="139" customFormat="1" ht="3" hidden="1" customHeight="1" x14ac:dyDescent="0.25">
      <c r="A7" s="610"/>
      <c r="B7" s="610"/>
      <c r="C7" s="610"/>
      <c r="D7" s="610"/>
      <c r="E7" s="610"/>
      <c r="F7" s="610"/>
      <c r="G7" s="610"/>
      <c r="H7" s="610"/>
      <c r="I7" s="610"/>
      <c r="J7" s="603"/>
      <c r="K7" s="603"/>
      <c r="L7" s="603"/>
      <c r="M7" s="612"/>
      <c r="N7" s="612"/>
      <c r="O7" s="401"/>
      <c r="P7" s="610"/>
      <c r="Q7" s="610"/>
    </row>
    <row r="8" spans="1:18" ht="141.75" hidden="1" customHeight="1" x14ac:dyDescent="0.25">
      <c r="A8" s="353" t="s">
        <v>88</v>
      </c>
      <c r="B8" s="354" t="s">
        <v>89</v>
      </c>
      <c r="C8" s="355">
        <v>964</v>
      </c>
      <c r="D8" s="355" t="s">
        <v>90</v>
      </c>
      <c r="E8" s="355" t="s">
        <v>90</v>
      </c>
      <c r="F8" s="355" t="s">
        <v>90</v>
      </c>
      <c r="G8" s="356" t="s">
        <v>90</v>
      </c>
      <c r="H8" s="355" t="s">
        <v>90</v>
      </c>
      <c r="I8" s="191">
        <f>I9+I14</f>
        <v>17259.451000000001</v>
      </c>
      <c r="J8" s="191">
        <f>J9+J14</f>
        <v>15169.133</v>
      </c>
      <c r="K8" s="191">
        <f>K9+K14</f>
        <v>16271.446</v>
      </c>
      <c r="L8" s="191"/>
      <c r="M8" s="191"/>
      <c r="N8" s="191"/>
      <c r="O8" s="191"/>
      <c r="P8" s="191">
        <f>K8+J8+I8</f>
        <v>48700.03</v>
      </c>
      <c r="Q8" s="355" t="s">
        <v>90</v>
      </c>
    </row>
    <row r="9" spans="1:18" ht="207" hidden="1" customHeight="1" x14ac:dyDescent="0.25">
      <c r="A9" s="353" t="s">
        <v>91</v>
      </c>
      <c r="B9" s="354"/>
      <c r="C9" s="355">
        <v>964</v>
      </c>
      <c r="D9" s="355" t="s">
        <v>137</v>
      </c>
      <c r="E9" s="355" t="s">
        <v>137</v>
      </c>
      <c r="F9" s="355" t="s">
        <v>137</v>
      </c>
      <c r="G9" s="356" t="s">
        <v>137</v>
      </c>
      <c r="H9" s="355" t="s">
        <v>137</v>
      </c>
      <c r="I9" s="191">
        <f>I10+I11+I12</f>
        <v>5336.2510000000002</v>
      </c>
      <c r="J9" s="191">
        <f>J10+J11+J12</f>
        <v>796.13300000000004</v>
      </c>
      <c r="K9" s="191">
        <f>K10+K11+K12</f>
        <v>838.66800000000001</v>
      </c>
      <c r="L9" s="191"/>
      <c r="M9" s="191"/>
      <c r="N9" s="191"/>
      <c r="O9" s="191"/>
      <c r="P9" s="191">
        <f>SUM(I9:K9)</f>
        <v>6971.0519999999997</v>
      </c>
      <c r="Q9" s="355"/>
    </row>
    <row r="10" spans="1:18" ht="175.5" hidden="1" customHeight="1" x14ac:dyDescent="0.25">
      <c r="A10" s="357" t="s">
        <v>145</v>
      </c>
      <c r="B10" s="354" t="s">
        <v>89</v>
      </c>
      <c r="C10" s="178">
        <v>964</v>
      </c>
      <c r="D10" s="179" t="s">
        <v>112</v>
      </c>
      <c r="E10" s="178" t="s">
        <v>137</v>
      </c>
      <c r="F10" s="180" t="s">
        <v>137</v>
      </c>
      <c r="G10" s="180" t="s">
        <v>137</v>
      </c>
      <c r="H10" s="180" t="s">
        <v>138</v>
      </c>
      <c r="I10" s="181">
        <v>386.7</v>
      </c>
      <c r="J10" s="181">
        <v>425.35500000000002</v>
      </c>
      <c r="K10" s="181">
        <v>467.89</v>
      </c>
      <c r="L10" s="181"/>
      <c r="M10" s="181"/>
      <c r="N10" s="181"/>
      <c r="O10" s="181"/>
      <c r="P10" s="181">
        <f>K10+J10+I10</f>
        <v>1279.9449999999999</v>
      </c>
      <c r="Q10" s="358" t="s">
        <v>92</v>
      </c>
    </row>
    <row r="11" spans="1:18" ht="129" hidden="1" customHeight="1" x14ac:dyDescent="0.25">
      <c r="A11" s="615" t="s">
        <v>144</v>
      </c>
      <c r="B11" s="616" t="s">
        <v>89</v>
      </c>
      <c r="C11" s="178">
        <v>964</v>
      </c>
      <c r="D11" s="179" t="s">
        <v>113</v>
      </c>
      <c r="E11" s="180" t="s">
        <v>137</v>
      </c>
      <c r="F11" s="180" t="s">
        <v>137</v>
      </c>
      <c r="G11" s="180" t="s">
        <v>137</v>
      </c>
      <c r="H11" s="180" t="s">
        <v>138</v>
      </c>
      <c r="I11" s="181">
        <f>357.536</f>
        <v>357.536</v>
      </c>
      <c r="J11" s="181">
        <f>370.778</f>
        <v>370.77800000000002</v>
      </c>
      <c r="K11" s="181">
        <f>370.778</f>
        <v>370.77800000000002</v>
      </c>
      <c r="L11" s="181"/>
      <c r="M11" s="181"/>
      <c r="N11" s="181"/>
      <c r="O11" s="181"/>
      <c r="P11" s="181">
        <f>K11+J11+I11</f>
        <v>1099.0920000000001</v>
      </c>
      <c r="Q11" s="357" t="s">
        <v>93</v>
      </c>
    </row>
    <row r="12" spans="1:18" ht="129" hidden="1" customHeight="1" x14ac:dyDescent="0.25">
      <c r="A12" s="615"/>
      <c r="B12" s="616"/>
      <c r="C12" s="178">
        <v>964</v>
      </c>
      <c r="D12" s="179" t="s">
        <v>113</v>
      </c>
      <c r="E12" s="180" t="s">
        <v>137</v>
      </c>
      <c r="F12" s="180" t="s">
        <v>137</v>
      </c>
      <c r="G12" s="180" t="s">
        <v>137</v>
      </c>
      <c r="H12" s="180" t="s">
        <v>140</v>
      </c>
      <c r="I12" s="181">
        <v>4592.0150000000003</v>
      </c>
      <c r="J12" s="181">
        <v>0</v>
      </c>
      <c r="K12" s="181">
        <v>0</v>
      </c>
      <c r="L12" s="181"/>
      <c r="M12" s="181"/>
      <c r="N12" s="181"/>
      <c r="O12" s="181"/>
      <c r="P12" s="181">
        <f>I12</f>
        <v>4592.0150000000003</v>
      </c>
      <c r="Q12" s="357"/>
    </row>
    <row r="13" spans="1:18" ht="81" customHeight="1" x14ac:dyDescent="0.25">
      <c r="A13" s="353" t="s">
        <v>154</v>
      </c>
      <c r="B13" s="616" t="s">
        <v>89</v>
      </c>
      <c r="C13" s="178"/>
      <c r="D13" s="179"/>
      <c r="E13" s="180"/>
      <c r="F13" s="180"/>
      <c r="G13" s="180"/>
      <c r="H13" s="180"/>
      <c r="I13" s="191">
        <f>I15+I16+I18+I19+I20+I21+I22+I23+I26+I27+I28+I29+I30+I31+I32+I33+I34+I35</f>
        <v>11923.2</v>
      </c>
      <c r="J13" s="191">
        <f>J15+J16+J18+J19+J20+J21+J22+J23+J26+J27+J28+J29+J30+J31+J32+J33+J34+J35</f>
        <v>14373</v>
      </c>
      <c r="K13" s="191">
        <f>K14</f>
        <v>15432.778</v>
      </c>
      <c r="L13" s="381">
        <f>L14</f>
        <v>14178.100000000002</v>
      </c>
      <c r="M13" s="191">
        <f>M14</f>
        <v>11745</v>
      </c>
      <c r="N13" s="191">
        <f>N14</f>
        <v>11745</v>
      </c>
      <c r="O13" s="191">
        <f>O14</f>
        <v>11745</v>
      </c>
      <c r="P13" s="191">
        <f>O13+N13+M13+L13+K13+J13+I13</f>
        <v>91142.077999999994</v>
      </c>
      <c r="Q13" s="359"/>
      <c r="R13" s="160"/>
    </row>
    <row r="14" spans="1:18" ht="81" customHeight="1" x14ac:dyDescent="0.25">
      <c r="A14" s="360" t="s">
        <v>168</v>
      </c>
      <c r="B14" s="616"/>
      <c r="C14" s="178"/>
      <c r="D14" s="179"/>
      <c r="E14" s="180"/>
      <c r="F14" s="178"/>
      <c r="G14" s="180"/>
      <c r="H14" s="180"/>
      <c r="I14" s="191">
        <f t="shared" ref="I14:O14" si="0">I15+I16+I18+I19+I20+I21+I22+I23+I26+I27+I28+I29+I30+I32+I33+I34+I35+I36</f>
        <v>11923.2</v>
      </c>
      <c r="J14" s="191">
        <f t="shared" si="0"/>
        <v>14373</v>
      </c>
      <c r="K14" s="191">
        <f t="shared" si="0"/>
        <v>15432.778</v>
      </c>
      <c r="L14" s="191">
        <f>L15+L16+L17+L18+L19+L20+L21+L22+L23+L26+L27+L28+L29+L30+L32+L33+L34+L35+L36+L37+L38+L39</f>
        <v>14178.100000000002</v>
      </c>
      <c r="M14" s="191">
        <f t="shared" si="0"/>
        <v>11745</v>
      </c>
      <c r="N14" s="191">
        <f t="shared" si="0"/>
        <v>11745</v>
      </c>
      <c r="O14" s="191">
        <f t="shared" si="0"/>
        <v>11745</v>
      </c>
      <c r="P14" s="191">
        <f>O14+N14+M14+L14+K14+J14+I14</f>
        <v>91142.077999999994</v>
      </c>
      <c r="Q14" s="358"/>
      <c r="R14" s="160"/>
    </row>
    <row r="15" spans="1:18" ht="69" customHeight="1" x14ac:dyDescent="0.25">
      <c r="A15" s="617" t="s">
        <v>265</v>
      </c>
      <c r="B15" s="615" t="s">
        <v>89</v>
      </c>
      <c r="C15" s="178">
        <v>964</v>
      </c>
      <c r="D15" s="179" t="s">
        <v>302</v>
      </c>
      <c r="E15" s="180" t="s">
        <v>167</v>
      </c>
      <c r="F15" s="180" t="s">
        <v>5</v>
      </c>
      <c r="G15" s="180" t="s">
        <v>216</v>
      </c>
      <c r="H15" s="180" t="s">
        <v>139</v>
      </c>
      <c r="I15" s="181">
        <v>0</v>
      </c>
      <c r="J15" s="181">
        <v>0</v>
      </c>
      <c r="K15" s="181">
        <v>11940.2</v>
      </c>
      <c r="L15" s="379">
        <v>11677.2</v>
      </c>
      <c r="M15" s="181">
        <v>10523.3</v>
      </c>
      <c r="N15" s="181">
        <v>10523.3</v>
      </c>
      <c r="O15" s="181">
        <v>10523.3</v>
      </c>
      <c r="P15" s="191">
        <f>O15+N15+M15+L15+K15+J15+I15</f>
        <v>55187.3</v>
      </c>
      <c r="Q15" s="620"/>
      <c r="R15" s="160">
        <f>P15+P16+P18+P19+P20+P21+P22+P23+P26+P27+P28+P29+P30+P32+P33+P34+P35+P36</f>
        <v>90387.577999999994</v>
      </c>
    </row>
    <row r="16" spans="1:18" ht="69" customHeight="1" x14ac:dyDescent="0.25">
      <c r="A16" s="618"/>
      <c r="B16" s="615"/>
      <c r="C16" s="178">
        <v>964</v>
      </c>
      <c r="D16" s="179" t="s">
        <v>114</v>
      </c>
      <c r="E16" s="180" t="s">
        <v>167</v>
      </c>
      <c r="F16" s="180" t="s">
        <v>5</v>
      </c>
      <c r="G16" s="180" t="s">
        <v>266</v>
      </c>
      <c r="H16" s="180" t="s">
        <v>139</v>
      </c>
      <c r="I16" s="181">
        <v>10908.9</v>
      </c>
      <c r="J16" s="181">
        <v>12006.7</v>
      </c>
      <c r="K16" s="181">
        <v>0</v>
      </c>
      <c r="L16" s="379">
        <v>0</v>
      </c>
      <c r="M16" s="181">
        <v>0</v>
      </c>
      <c r="N16" s="181">
        <v>0</v>
      </c>
      <c r="O16" s="181">
        <v>0</v>
      </c>
      <c r="P16" s="191">
        <f t="shared" ref="P16:P39" si="1">O16+N16+M16+L16+K16+J16+I16</f>
        <v>22915.599999999999</v>
      </c>
      <c r="Q16" s="620"/>
      <c r="R16" s="160"/>
    </row>
    <row r="17" spans="1:18" ht="69" customHeight="1" x14ac:dyDescent="0.25">
      <c r="A17" s="619"/>
      <c r="B17" s="615"/>
      <c r="C17" s="180">
        <v>964</v>
      </c>
      <c r="D17" s="180" t="s">
        <v>302</v>
      </c>
      <c r="E17" s="180" t="s">
        <v>167</v>
      </c>
      <c r="F17" s="180" t="s">
        <v>5</v>
      </c>
      <c r="G17" s="180" t="s">
        <v>216</v>
      </c>
      <c r="H17" s="180" t="s">
        <v>177</v>
      </c>
      <c r="I17" s="181"/>
      <c r="J17" s="181"/>
      <c r="K17" s="181"/>
      <c r="L17" s="379">
        <v>252.6</v>
      </c>
      <c r="M17" s="181"/>
      <c r="N17" s="181"/>
      <c r="O17" s="181"/>
      <c r="P17" s="191">
        <f t="shared" si="1"/>
        <v>252.6</v>
      </c>
      <c r="Q17" s="620"/>
      <c r="R17" s="160"/>
    </row>
    <row r="18" spans="1:18" ht="81" customHeight="1" x14ac:dyDescent="0.25">
      <c r="A18" s="617" t="s">
        <v>268</v>
      </c>
      <c r="B18" s="615"/>
      <c r="C18" s="178">
        <v>964</v>
      </c>
      <c r="D18" s="179" t="s">
        <v>302</v>
      </c>
      <c r="E18" s="180" t="s">
        <v>167</v>
      </c>
      <c r="F18" s="180" t="s">
        <v>5</v>
      </c>
      <c r="G18" s="180" t="s">
        <v>210</v>
      </c>
      <c r="H18" s="180" t="s">
        <v>139</v>
      </c>
      <c r="I18" s="181">
        <v>0</v>
      </c>
      <c r="J18" s="181">
        <v>0</v>
      </c>
      <c r="K18" s="181">
        <v>1314.2</v>
      </c>
      <c r="L18" s="379">
        <v>1356</v>
      </c>
      <c r="M18" s="181">
        <v>985.6</v>
      </c>
      <c r="N18" s="181">
        <v>985.6</v>
      </c>
      <c r="O18" s="181">
        <v>985.6</v>
      </c>
      <c r="P18" s="191">
        <f t="shared" si="1"/>
        <v>5627</v>
      </c>
      <c r="Q18" s="620"/>
      <c r="R18" s="160"/>
    </row>
    <row r="19" spans="1:18" ht="81" customHeight="1" x14ac:dyDescent="0.25">
      <c r="A19" s="619"/>
      <c r="B19" s="615"/>
      <c r="C19" s="178">
        <v>964</v>
      </c>
      <c r="D19" s="179" t="s">
        <v>114</v>
      </c>
      <c r="E19" s="180" t="s">
        <v>167</v>
      </c>
      <c r="F19" s="180" t="s">
        <v>5</v>
      </c>
      <c r="G19" s="180" t="s">
        <v>267</v>
      </c>
      <c r="H19" s="180" t="s">
        <v>139</v>
      </c>
      <c r="I19" s="181">
        <v>347</v>
      </c>
      <c r="J19" s="181">
        <v>846.7</v>
      </c>
      <c r="K19" s="181">
        <v>0</v>
      </c>
      <c r="L19" s="379">
        <v>0</v>
      </c>
      <c r="M19" s="181">
        <v>0</v>
      </c>
      <c r="N19" s="181">
        <v>0</v>
      </c>
      <c r="O19" s="181">
        <v>0</v>
      </c>
      <c r="P19" s="191">
        <f t="shared" si="1"/>
        <v>1193.7</v>
      </c>
      <c r="Q19" s="620"/>
      <c r="R19" s="160"/>
    </row>
    <row r="20" spans="1:18" ht="67.5" customHeight="1" x14ac:dyDescent="0.25">
      <c r="A20" s="617" t="s">
        <v>270</v>
      </c>
      <c r="B20" s="615"/>
      <c r="C20" s="178">
        <v>964</v>
      </c>
      <c r="D20" s="179" t="s">
        <v>302</v>
      </c>
      <c r="E20" s="180" t="s">
        <v>167</v>
      </c>
      <c r="F20" s="180" t="s">
        <v>5</v>
      </c>
      <c r="G20" s="361" t="s">
        <v>211</v>
      </c>
      <c r="H20" s="180" t="s">
        <v>139</v>
      </c>
      <c r="I20" s="181">
        <v>0</v>
      </c>
      <c r="J20" s="181">
        <v>0</v>
      </c>
      <c r="K20" s="181">
        <v>67.16</v>
      </c>
      <c r="L20" s="379">
        <v>98.9</v>
      </c>
      <c r="M20" s="181">
        <v>52.4</v>
      </c>
      <c r="N20" s="181">
        <v>52.4</v>
      </c>
      <c r="O20" s="181">
        <v>52.4</v>
      </c>
      <c r="P20" s="191">
        <f t="shared" si="1"/>
        <v>323.26</v>
      </c>
      <c r="Q20" s="620"/>
      <c r="R20" s="160"/>
    </row>
    <row r="21" spans="1:18" ht="67.5" customHeight="1" x14ac:dyDescent="0.25">
      <c r="A21" s="619"/>
      <c r="B21" s="354"/>
      <c r="C21" s="178">
        <v>964</v>
      </c>
      <c r="D21" s="179" t="s">
        <v>114</v>
      </c>
      <c r="E21" s="180" t="s">
        <v>167</v>
      </c>
      <c r="F21" s="180" t="s">
        <v>5</v>
      </c>
      <c r="G21" s="361" t="s">
        <v>269</v>
      </c>
      <c r="H21" s="180" t="s">
        <v>139</v>
      </c>
      <c r="I21" s="181">
        <v>126.7</v>
      </c>
      <c r="J21" s="181">
        <v>128</v>
      </c>
      <c r="K21" s="181">
        <v>0</v>
      </c>
      <c r="L21" s="379">
        <v>0</v>
      </c>
      <c r="M21" s="181">
        <v>0</v>
      </c>
      <c r="N21" s="181">
        <v>0</v>
      </c>
      <c r="O21" s="181">
        <v>0</v>
      </c>
      <c r="P21" s="191">
        <f t="shared" si="1"/>
        <v>254.7</v>
      </c>
      <c r="Q21" s="358"/>
      <c r="R21" s="160"/>
    </row>
    <row r="22" spans="1:18" ht="132" customHeight="1" x14ac:dyDescent="0.25">
      <c r="A22" s="362" t="s">
        <v>217</v>
      </c>
      <c r="B22" s="354"/>
      <c r="C22" s="178">
        <v>964</v>
      </c>
      <c r="D22" s="179" t="s">
        <v>114</v>
      </c>
      <c r="E22" s="180" t="s">
        <v>167</v>
      </c>
      <c r="F22" s="180" t="s">
        <v>5</v>
      </c>
      <c r="G22" s="361" t="s">
        <v>218</v>
      </c>
      <c r="H22" s="180" t="s">
        <v>139</v>
      </c>
      <c r="I22" s="181">
        <v>0</v>
      </c>
      <c r="J22" s="181">
        <v>0</v>
      </c>
      <c r="K22" s="181">
        <v>286.238</v>
      </c>
      <c r="L22" s="379">
        <v>291.5</v>
      </c>
      <c r="M22" s="181">
        <v>183.7</v>
      </c>
      <c r="N22" s="181">
        <v>183.7</v>
      </c>
      <c r="O22" s="181">
        <v>183.7</v>
      </c>
      <c r="P22" s="191">
        <f t="shared" si="1"/>
        <v>1128.838</v>
      </c>
      <c r="Q22" s="363"/>
      <c r="R22" s="160"/>
    </row>
    <row r="23" spans="1:18" ht="42.75" customHeight="1" x14ac:dyDescent="0.25">
      <c r="A23" s="617" t="s">
        <v>181</v>
      </c>
      <c r="B23" s="174"/>
      <c r="C23" s="178">
        <v>964</v>
      </c>
      <c r="D23" s="179" t="s">
        <v>114</v>
      </c>
      <c r="E23" s="180" t="s">
        <v>167</v>
      </c>
      <c r="F23" s="180" t="s">
        <v>5</v>
      </c>
      <c r="G23" s="180" t="s">
        <v>216</v>
      </c>
      <c r="H23" s="180" t="s">
        <v>177</v>
      </c>
      <c r="I23" s="175">
        <v>0</v>
      </c>
      <c r="J23" s="175">
        <v>0</v>
      </c>
      <c r="K23" s="175">
        <v>412.4</v>
      </c>
      <c r="L23" s="380">
        <v>0</v>
      </c>
      <c r="M23" s="175">
        <v>0</v>
      </c>
      <c r="N23" s="175">
        <v>0</v>
      </c>
      <c r="O23" s="175">
        <v>0</v>
      </c>
      <c r="P23" s="191">
        <f t="shared" si="1"/>
        <v>412.4</v>
      </c>
      <c r="Q23" s="176"/>
      <c r="R23" s="160"/>
    </row>
    <row r="24" spans="1:18" ht="300.75" hidden="1" customHeight="1" x14ac:dyDescent="0.25">
      <c r="A24" s="618"/>
      <c r="B24" s="174"/>
      <c r="C24" s="178">
        <v>964</v>
      </c>
      <c r="D24" s="179" t="s">
        <v>114</v>
      </c>
      <c r="E24" s="180" t="s">
        <v>167</v>
      </c>
      <c r="F24" s="180" t="s">
        <v>5</v>
      </c>
      <c r="G24" s="180">
        <v>1022</v>
      </c>
      <c r="H24" s="180" t="s">
        <v>139</v>
      </c>
      <c r="I24" s="181">
        <v>15.1</v>
      </c>
      <c r="J24" s="181">
        <v>0</v>
      </c>
      <c r="K24" s="181">
        <v>0</v>
      </c>
      <c r="L24" s="379">
        <v>0</v>
      </c>
      <c r="M24" s="181">
        <v>0</v>
      </c>
      <c r="N24" s="181">
        <v>0</v>
      </c>
      <c r="O24" s="181"/>
      <c r="P24" s="191">
        <f t="shared" si="1"/>
        <v>15.1</v>
      </c>
      <c r="Q24" s="176"/>
      <c r="R24" s="160"/>
    </row>
    <row r="25" spans="1:18" ht="96.75" hidden="1" customHeight="1" x14ac:dyDescent="0.25">
      <c r="A25" s="618"/>
      <c r="B25" s="174"/>
      <c r="C25" s="178">
        <v>964</v>
      </c>
      <c r="D25" s="179" t="s">
        <v>114</v>
      </c>
      <c r="E25" s="180" t="s">
        <v>167</v>
      </c>
      <c r="F25" s="180" t="s">
        <v>5</v>
      </c>
      <c r="G25" s="180">
        <v>8062</v>
      </c>
      <c r="H25" s="180" t="s">
        <v>177</v>
      </c>
      <c r="I25" s="181">
        <v>0</v>
      </c>
      <c r="J25" s="181">
        <v>1036.5</v>
      </c>
      <c r="K25" s="181">
        <v>0</v>
      </c>
      <c r="L25" s="379">
        <v>0</v>
      </c>
      <c r="M25" s="181">
        <v>0</v>
      </c>
      <c r="N25" s="181">
        <v>0</v>
      </c>
      <c r="O25" s="181"/>
      <c r="P25" s="191">
        <f t="shared" si="1"/>
        <v>1036.5</v>
      </c>
      <c r="Q25" s="176"/>
      <c r="R25" s="160"/>
    </row>
    <row r="26" spans="1:18" ht="54.75" customHeight="1" x14ac:dyDescent="0.25">
      <c r="A26" s="619"/>
      <c r="B26" s="174"/>
      <c r="C26" s="178">
        <v>964</v>
      </c>
      <c r="D26" s="179" t="s">
        <v>114</v>
      </c>
      <c r="E26" s="180" t="s">
        <v>167</v>
      </c>
      <c r="F26" s="180" t="s">
        <v>5</v>
      </c>
      <c r="G26" s="180" t="s">
        <v>266</v>
      </c>
      <c r="H26" s="180" t="s">
        <v>177</v>
      </c>
      <c r="I26" s="181">
        <v>172</v>
      </c>
      <c r="J26" s="181">
        <v>1214.3</v>
      </c>
      <c r="K26" s="181">
        <v>0</v>
      </c>
      <c r="L26" s="379">
        <v>0</v>
      </c>
      <c r="M26" s="181">
        <v>0</v>
      </c>
      <c r="N26" s="181">
        <v>0</v>
      </c>
      <c r="O26" s="181">
        <v>0</v>
      </c>
      <c r="P26" s="191">
        <f t="shared" si="1"/>
        <v>1386.3</v>
      </c>
      <c r="Q26" s="176"/>
      <c r="R26" s="160"/>
    </row>
    <row r="27" spans="1:18" ht="46.5" customHeight="1" x14ac:dyDescent="0.25">
      <c r="A27" s="354" t="s">
        <v>181</v>
      </c>
      <c r="B27" s="174"/>
      <c r="C27" s="178">
        <v>964</v>
      </c>
      <c r="D27" s="179" t="s">
        <v>114</v>
      </c>
      <c r="E27" s="180" t="s">
        <v>167</v>
      </c>
      <c r="F27" s="180" t="s">
        <v>5</v>
      </c>
      <c r="G27" s="180" t="s">
        <v>273</v>
      </c>
      <c r="H27" s="180" t="s">
        <v>177</v>
      </c>
      <c r="I27" s="181">
        <v>0</v>
      </c>
      <c r="J27" s="181">
        <v>177.3</v>
      </c>
      <c r="K27" s="181">
        <v>0</v>
      </c>
      <c r="L27" s="379">
        <v>0</v>
      </c>
      <c r="M27" s="181">
        <v>0</v>
      </c>
      <c r="N27" s="181">
        <v>0</v>
      </c>
      <c r="O27" s="181">
        <v>0</v>
      </c>
      <c r="P27" s="191">
        <f t="shared" si="1"/>
        <v>177.3</v>
      </c>
      <c r="Q27" s="176"/>
      <c r="R27" s="160"/>
    </row>
    <row r="28" spans="1:18" ht="167.25" customHeight="1" x14ac:dyDescent="0.25">
      <c r="A28" s="364" t="s">
        <v>204</v>
      </c>
      <c r="B28" s="174"/>
      <c r="C28" s="178">
        <v>964</v>
      </c>
      <c r="D28" s="179" t="s">
        <v>114</v>
      </c>
      <c r="E28" s="180" t="s">
        <v>167</v>
      </c>
      <c r="F28" s="180" t="s">
        <v>5</v>
      </c>
      <c r="G28" s="249">
        <v>1022</v>
      </c>
      <c r="H28" s="180" t="s">
        <v>139</v>
      </c>
      <c r="I28" s="181">
        <v>15.1</v>
      </c>
      <c r="J28" s="181">
        <v>0</v>
      </c>
      <c r="K28" s="181">
        <v>0</v>
      </c>
      <c r="L28" s="379">
        <v>0</v>
      </c>
      <c r="M28" s="181">
        <v>0</v>
      </c>
      <c r="N28" s="181">
        <v>0</v>
      </c>
      <c r="O28" s="181">
        <v>0</v>
      </c>
      <c r="P28" s="191">
        <f t="shared" si="1"/>
        <v>15.1</v>
      </c>
      <c r="Q28" s="176"/>
      <c r="R28" s="160"/>
    </row>
    <row r="29" spans="1:18" ht="115.5" customHeight="1" x14ac:dyDescent="0.25">
      <c r="A29" s="354" t="s">
        <v>271</v>
      </c>
      <c r="B29" s="174"/>
      <c r="C29" s="178">
        <v>964</v>
      </c>
      <c r="D29" s="179" t="s">
        <v>114</v>
      </c>
      <c r="E29" s="180" t="s">
        <v>167</v>
      </c>
      <c r="F29" s="180" t="s">
        <v>5</v>
      </c>
      <c r="G29" s="180" t="s">
        <v>272</v>
      </c>
      <c r="H29" s="180" t="s">
        <v>177</v>
      </c>
      <c r="I29" s="181">
        <v>350</v>
      </c>
      <c r="J29" s="181">
        <v>0</v>
      </c>
      <c r="K29" s="181">
        <v>0</v>
      </c>
      <c r="L29" s="379">
        <v>0</v>
      </c>
      <c r="M29" s="181">
        <v>0</v>
      </c>
      <c r="N29" s="181">
        <v>0</v>
      </c>
      <c r="O29" s="181">
        <v>0</v>
      </c>
      <c r="P29" s="191">
        <f t="shared" si="1"/>
        <v>350</v>
      </c>
      <c r="Q29" s="176"/>
      <c r="R29" s="160"/>
    </row>
    <row r="30" spans="1:18" ht="115.5" customHeight="1" x14ac:dyDescent="0.25">
      <c r="A30" s="354" t="s">
        <v>274</v>
      </c>
      <c r="B30" s="174"/>
      <c r="C30" s="178">
        <v>964</v>
      </c>
      <c r="D30" s="179" t="s">
        <v>114</v>
      </c>
      <c r="E30" s="180" t="s">
        <v>167</v>
      </c>
      <c r="F30" s="180" t="s">
        <v>5</v>
      </c>
      <c r="G30" s="249">
        <v>8856</v>
      </c>
      <c r="H30" s="180" t="s">
        <v>177</v>
      </c>
      <c r="I30" s="181">
        <v>3.5</v>
      </c>
      <c r="J30" s="181">
        <v>0</v>
      </c>
      <c r="K30" s="181">
        <v>0</v>
      </c>
      <c r="L30" s="379">
        <v>0</v>
      </c>
      <c r="M30" s="181">
        <v>0</v>
      </c>
      <c r="N30" s="181">
        <v>0</v>
      </c>
      <c r="O30" s="181">
        <v>0</v>
      </c>
      <c r="P30" s="191">
        <f t="shared" si="1"/>
        <v>3.5</v>
      </c>
      <c r="Q30" s="176"/>
      <c r="R30" s="160"/>
    </row>
    <row r="31" spans="1:18" ht="115.5" hidden="1" customHeight="1" x14ac:dyDescent="0.25">
      <c r="A31" s="354" t="s">
        <v>181</v>
      </c>
      <c r="B31" s="174"/>
      <c r="C31" s="178">
        <v>964</v>
      </c>
      <c r="D31" s="179" t="s">
        <v>114</v>
      </c>
      <c r="E31" s="180" t="s">
        <v>167</v>
      </c>
      <c r="F31" s="180" t="s">
        <v>5</v>
      </c>
      <c r="G31" s="249">
        <v>8062</v>
      </c>
      <c r="H31" s="180" t="s">
        <v>177</v>
      </c>
      <c r="I31" s="181">
        <v>0</v>
      </c>
      <c r="J31" s="181">
        <v>0</v>
      </c>
      <c r="K31" s="181">
        <v>0</v>
      </c>
      <c r="L31" s="379">
        <v>0</v>
      </c>
      <c r="M31" s="181">
        <v>0</v>
      </c>
      <c r="N31" s="181">
        <v>0</v>
      </c>
      <c r="O31" s="181"/>
      <c r="P31" s="191">
        <f t="shared" si="1"/>
        <v>0</v>
      </c>
      <c r="Q31" s="176"/>
      <c r="R31" s="160"/>
    </row>
    <row r="32" spans="1:18" ht="148.5" customHeight="1" x14ac:dyDescent="0.25">
      <c r="A32" s="362" t="s">
        <v>242</v>
      </c>
      <c r="B32" s="174"/>
      <c r="C32" s="178">
        <v>964</v>
      </c>
      <c r="D32" s="179" t="s">
        <v>114</v>
      </c>
      <c r="E32" s="180" t="s">
        <v>167</v>
      </c>
      <c r="F32" s="180" t="s">
        <v>5</v>
      </c>
      <c r="G32" s="180" t="s">
        <v>244</v>
      </c>
      <c r="H32" s="180" t="s">
        <v>177</v>
      </c>
      <c r="I32" s="181">
        <v>0</v>
      </c>
      <c r="J32" s="181">
        <v>0</v>
      </c>
      <c r="K32" s="181">
        <v>1000</v>
      </c>
      <c r="L32" s="379">
        <v>0</v>
      </c>
      <c r="M32" s="181">
        <v>0</v>
      </c>
      <c r="N32" s="181">
        <v>0</v>
      </c>
      <c r="O32" s="181">
        <v>0</v>
      </c>
      <c r="P32" s="191">
        <f t="shared" si="1"/>
        <v>1000</v>
      </c>
      <c r="Q32" s="176"/>
      <c r="R32" s="160"/>
    </row>
    <row r="33" spans="1:18" ht="150.75" customHeight="1" x14ac:dyDescent="0.25">
      <c r="A33" s="354" t="s">
        <v>243</v>
      </c>
      <c r="B33" s="174"/>
      <c r="C33" s="178">
        <v>964</v>
      </c>
      <c r="D33" s="179" t="s">
        <v>114</v>
      </c>
      <c r="E33" s="180" t="s">
        <v>167</v>
      </c>
      <c r="F33" s="180" t="s">
        <v>5</v>
      </c>
      <c r="G33" s="180" t="s">
        <v>244</v>
      </c>
      <c r="H33" s="180" t="s">
        <v>177</v>
      </c>
      <c r="I33" s="181">
        <v>0</v>
      </c>
      <c r="J33" s="181">
        <v>0</v>
      </c>
      <c r="K33" s="181">
        <v>97</v>
      </c>
      <c r="L33" s="379">
        <v>0</v>
      </c>
      <c r="M33" s="181">
        <v>0</v>
      </c>
      <c r="N33" s="181">
        <v>0</v>
      </c>
      <c r="O33" s="181">
        <v>0</v>
      </c>
      <c r="P33" s="191">
        <f t="shared" si="1"/>
        <v>97</v>
      </c>
      <c r="Q33" s="176"/>
      <c r="R33" s="160"/>
    </row>
    <row r="34" spans="1:18" ht="48" customHeight="1" x14ac:dyDescent="0.25">
      <c r="A34" s="237" t="s">
        <v>249</v>
      </c>
      <c r="B34" s="174"/>
      <c r="C34" s="178">
        <v>964</v>
      </c>
      <c r="D34" s="179" t="s">
        <v>114</v>
      </c>
      <c r="E34" s="180" t="s">
        <v>167</v>
      </c>
      <c r="F34" s="180" t="s">
        <v>5</v>
      </c>
      <c r="G34" s="180" t="s">
        <v>250</v>
      </c>
      <c r="H34" s="180" t="s">
        <v>177</v>
      </c>
      <c r="I34" s="181">
        <v>0</v>
      </c>
      <c r="J34" s="181">
        <v>0</v>
      </c>
      <c r="K34" s="181">
        <v>127</v>
      </c>
      <c r="L34" s="379">
        <v>0</v>
      </c>
      <c r="M34" s="181">
        <v>0</v>
      </c>
      <c r="N34" s="181">
        <v>0</v>
      </c>
      <c r="O34" s="181">
        <v>0</v>
      </c>
      <c r="P34" s="191">
        <f t="shared" si="1"/>
        <v>127</v>
      </c>
      <c r="Q34" s="176"/>
      <c r="R34" s="160"/>
    </row>
    <row r="35" spans="1:18" ht="135.75" customHeight="1" x14ac:dyDescent="0.25">
      <c r="A35" s="354" t="s">
        <v>251</v>
      </c>
      <c r="B35" s="174"/>
      <c r="C35" s="178">
        <v>964</v>
      </c>
      <c r="D35" s="179" t="s">
        <v>114</v>
      </c>
      <c r="E35" s="180" t="s">
        <v>167</v>
      </c>
      <c r="F35" s="180" t="s">
        <v>5</v>
      </c>
      <c r="G35" s="180" t="s">
        <v>252</v>
      </c>
      <c r="H35" s="180" t="s">
        <v>177</v>
      </c>
      <c r="I35" s="181">
        <v>0</v>
      </c>
      <c r="J35" s="181">
        <v>0</v>
      </c>
      <c r="K35" s="181">
        <v>5.08</v>
      </c>
      <c r="L35" s="379">
        <v>0</v>
      </c>
      <c r="M35" s="181">
        <v>0</v>
      </c>
      <c r="N35" s="181">
        <v>0</v>
      </c>
      <c r="O35" s="181">
        <v>0</v>
      </c>
      <c r="P35" s="191">
        <f t="shared" si="1"/>
        <v>5.08</v>
      </c>
      <c r="Q35" s="176"/>
      <c r="R35" s="160"/>
    </row>
    <row r="36" spans="1:18" ht="262.14999999999998" customHeight="1" x14ac:dyDescent="0.25">
      <c r="A36" s="362" t="s">
        <v>293</v>
      </c>
      <c r="B36" s="174"/>
      <c r="C36" s="178">
        <v>964</v>
      </c>
      <c r="D36" s="179" t="s">
        <v>114</v>
      </c>
      <c r="E36" s="180" t="s">
        <v>167</v>
      </c>
      <c r="F36" s="180" t="s">
        <v>5</v>
      </c>
      <c r="G36" s="180" t="s">
        <v>294</v>
      </c>
      <c r="H36" s="180" t="s">
        <v>177</v>
      </c>
      <c r="I36" s="181">
        <v>0</v>
      </c>
      <c r="J36" s="181">
        <v>0</v>
      </c>
      <c r="K36" s="181">
        <v>183.5</v>
      </c>
      <c r="L36" s="379">
        <v>0</v>
      </c>
      <c r="M36" s="181">
        <v>0</v>
      </c>
      <c r="N36" s="181">
        <v>0</v>
      </c>
      <c r="O36" s="181">
        <v>0</v>
      </c>
      <c r="P36" s="191">
        <f t="shared" si="1"/>
        <v>183.5</v>
      </c>
      <c r="Q36" s="176"/>
      <c r="R36" s="160"/>
    </row>
    <row r="37" spans="1:18" ht="111.6" customHeight="1" x14ac:dyDescent="0.25">
      <c r="A37" s="362" t="s">
        <v>303</v>
      </c>
      <c r="B37" s="174"/>
      <c r="C37" s="178">
        <v>964</v>
      </c>
      <c r="D37" s="180" t="s">
        <v>302</v>
      </c>
      <c r="E37" s="180" t="s">
        <v>167</v>
      </c>
      <c r="F37" s="180" t="s">
        <v>5</v>
      </c>
      <c r="G37" s="180" t="s">
        <v>304</v>
      </c>
      <c r="H37" s="180" t="s">
        <v>139</v>
      </c>
      <c r="I37" s="181"/>
      <c r="J37" s="181"/>
      <c r="K37" s="181"/>
      <c r="L37" s="379">
        <v>392.7</v>
      </c>
      <c r="M37" s="181"/>
      <c r="N37" s="181"/>
      <c r="O37" s="181"/>
      <c r="P37" s="191">
        <f t="shared" si="1"/>
        <v>392.7</v>
      </c>
      <c r="Q37" s="176"/>
      <c r="R37" s="160"/>
    </row>
    <row r="38" spans="1:18" ht="141.6" customHeight="1" x14ac:dyDescent="0.25">
      <c r="A38" s="362" t="s">
        <v>337</v>
      </c>
      <c r="B38" s="174"/>
      <c r="C38" s="178">
        <v>964</v>
      </c>
      <c r="D38" s="180" t="s">
        <v>338</v>
      </c>
      <c r="E38" s="180" t="s">
        <v>167</v>
      </c>
      <c r="F38" s="180" t="s">
        <v>5</v>
      </c>
      <c r="G38" s="180" t="s">
        <v>250</v>
      </c>
      <c r="H38" s="180" t="s">
        <v>177</v>
      </c>
      <c r="I38" s="181"/>
      <c r="J38" s="181"/>
      <c r="K38" s="181"/>
      <c r="L38" s="379">
        <v>105</v>
      </c>
      <c r="M38" s="181"/>
      <c r="N38" s="181"/>
      <c r="O38" s="181"/>
      <c r="P38" s="191">
        <f t="shared" si="1"/>
        <v>105</v>
      </c>
      <c r="Q38" s="176"/>
      <c r="R38" s="160"/>
    </row>
    <row r="39" spans="1:18" ht="158.44999999999999" customHeight="1" x14ac:dyDescent="0.25">
      <c r="A39" s="362" t="s">
        <v>339</v>
      </c>
      <c r="B39" s="174"/>
      <c r="C39" s="178">
        <v>964</v>
      </c>
      <c r="D39" s="180" t="s">
        <v>338</v>
      </c>
      <c r="E39" s="180" t="s">
        <v>167</v>
      </c>
      <c r="F39" s="180" t="s">
        <v>5</v>
      </c>
      <c r="G39" s="180" t="s">
        <v>252</v>
      </c>
      <c r="H39" s="180" t="s">
        <v>177</v>
      </c>
      <c r="I39" s="181"/>
      <c r="J39" s="181"/>
      <c r="K39" s="181"/>
      <c r="L39" s="379">
        <v>4.2</v>
      </c>
      <c r="M39" s="181"/>
      <c r="N39" s="181"/>
      <c r="O39" s="181"/>
      <c r="P39" s="191">
        <f t="shared" si="1"/>
        <v>4.2</v>
      </c>
      <c r="Q39" s="176"/>
      <c r="R39" s="160"/>
    </row>
    <row r="40" spans="1:18" ht="69.75" customHeight="1" x14ac:dyDescent="0.25">
      <c r="A40" s="283"/>
      <c r="B40" s="228"/>
      <c r="C40" s="365"/>
      <c r="D40" s="366"/>
      <c r="E40" s="367"/>
      <c r="F40" s="367"/>
      <c r="G40" s="367"/>
      <c r="H40" s="367"/>
      <c r="I40" s="229"/>
      <c r="J40" s="229"/>
      <c r="K40" s="229"/>
      <c r="L40" s="229"/>
      <c r="M40" s="229"/>
      <c r="N40" s="229"/>
      <c r="O40" s="229"/>
      <c r="P40" s="229"/>
      <c r="Q40" s="230"/>
      <c r="R40" s="160"/>
    </row>
    <row r="41" spans="1:18" ht="64.5" customHeight="1" x14ac:dyDescent="0.25">
      <c r="A41" s="601" t="s">
        <v>285</v>
      </c>
      <c r="B41" s="601"/>
      <c r="C41" s="601"/>
      <c r="D41" s="601"/>
      <c r="E41" s="350"/>
      <c r="F41" s="350"/>
      <c r="G41" s="350"/>
      <c r="H41" s="350"/>
      <c r="I41" s="350"/>
      <c r="J41" s="350"/>
      <c r="K41" s="602" t="s">
        <v>286</v>
      </c>
      <c r="L41" s="602"/>
      <c r="M41" s="602"/>
      <c r="N41" s="602"/>
      <c r="O41" s="602"/>
      <c r="P41" s="602"/>
      <c r="Q41" s="95"/>
    </row>
    <row r="42" spans="1:18" ht="129" hidden="1" customHeight="1" x14ac:dyDescent="0.25">
      <c r="A42" s="614"/>
      <c r="B42" s="614"/>
      <c r="C42" s="614"/>
      <c r="D42" s="614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</row>
  </sheetData>
  <mergeCells count="32">
    <mergeCell ref="A18:A19"/>
    <mergeCell ref="A23:A26"/>
    <mergeCell ref="Q15:Q20"/>
    <mergeCell ref="B15:B20"/>
    <mergeCell ref="A42:D42"/>
    <mergeCell ref="K6:K7"/>
    <mergeCell ref="A11:A12"/>
    <mergeCell ref="B11:B12"/>
    <mergeCell ref="E6:G7"/>
    <mergeCell ref="D6:D7"/>
    <mergeCell ref="A15:A17"/>
    <mergeCell ref="A5:A7"/>
    <mergeCell ref="C5:H5"/>
    <mergeCell ref="A41:D41"/>
    <mergeCell ref="C6:C7"/>
    <mergeCell ref="I6:I7"/>
    <mergeCell ref="H6:H7"/>
    <mergeCell ref="B13:B14"/>
    <mergeCell ref="A20:A21"/>
    <mergeCell ref="K41:P41"/>
    <mergeCell ref="K1:Q1"/>
    <mergeCell ref="H2:J2"/>
    <mergeCell ref="I5:P5"/>
    <mergeCell ref="K2:Q2"/>
    <mergeCell ref="L6:L7"/>
    <mergeCell ref="M6:M7"/>
    <mergeCell ref="J6:J7"/>
    <mergeCell ref="A3:Q3"/>
    <mergeCell ref="Q5:Q7"/>
    <mergeCell ref="B5:B7"/>
    <mergeCell ref="P6:P7"/>
    <mergeCell ref="N6:N7"/>
  </mergeCells>
  <phoneticPr fontId="20" type="noConversion"/>
  <pageMargins left="0.55118110236220474" right="0.55118110236220474" top="0.78740157480314965" bottom="0.78740157480314965" header="0.51181102362204722" footer="0.51181102362204722"/>
  <pageSetup paperSize="9" scale="57" orientation="landscape" horizontalDpi="180" verticalDpi="180" r:id="rId1"/>
  <headerFooter alignWithMargins="0"/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view="pageBreakPreview" zoomScale="60" zoomScaleNormal="85" workbookViewId="0">
      <selection activeCell="L1" sqref="L1:R1"/>
    </sheetView>
  </sheetViews>
  <sheetFormatPr defaultRowHeight="15.75" x14ac:dyDescent="0.25"/>
  <cols>
    <col min="1" max="1" width="7.7109375" style="53" customWidth="1"/>
    <col min="2" max="2" width="30.85546875" style="52" customWidth="1"/>
    <col min="3" max="3" width="16.140625" style="52" customWidth="1"/>
    <col min="4" max="5" width="9.140625" style="52"/>
    <col min="6" max="6" width="4.5703125" style="52" customWidth="1"/>
    <col min="7" max="7" width="2.42578125" style="52" customWidth="1"/>
    <col min="8" max="8" width="6.5703125" style="52" customWidth="1"/>
    <col min="9" max="9" width="10.28515625" style="52" customWidth="1"/>
    <col min="10" max="10" width="13.5703125" style="52" customWidth="1"/>
    <col min="11" max="11" width="13.28515625" style="52" customWidth="1"/>
    <col min="12" max="16" width="14.5703125" style="52" customWidth="1"/>
    <col min="17" max="17" width="15.140625" style="52" customWidth="1"/>
    <col min="18" max="18" width="26.28515625" style="52" customWidth="1"/>
    <col min="19" max="19" width="10.42578125" style="52" bestFit="1" customWidth="1"/>
    <col min="20" max="16384" width="9.140625" style="52"/>
  </cols>
  <sheetData>
    <row r="1" spans="1:19" ht="56.25" customHeight="1" x14ac:dyDescent="0.25">
      <c r="L1" s="621" t="s">
        <v>345</v>
      </c>
      <c r="M1" s="621"/>
      <c r="N1" s="621"/>
      <c r="O1" s="621"/>
      <c r="P1" s="621"/>
      <c r="Q1" s="621"/>
      <c r="R1" s="621"/>
    </row>
    <row r="2" spans="1:19" ht="116.25" customHeight="1" x14ac:dyDescent="0.25">
      <c r="E2" s="622"/>
      <c r="F2" s="623"/>
      <c r="G2" s="623"/>
      <c r="L2" s="621" t="s">
        <v>331</v>
      </c>
      <c r="M2" s="621"/>
      <c r="N2" s="621"/>
      <c r="O2" s="621"/>
      <c r="P2" s="621"/>
      <c r="Q2" s="621"/>
      <c r="R2" s="621"/>
      <c r="S2" s="69"/>
    </row>
    <row r="3" spans="1:19" ht="39" customHeight="1" x14ac:dyDescent="0.25">
      <c r="A3" s="624" t="s">
        <v>55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</row>
    <row r="4" spans="1:19" ht="6.75" customHeight="1" x14ac:dyDescent="0.25">
      <c r="E4" s="67"/>
      <c r="F4" s="68"/>
      <c r="G4" s="67"/>
      <c r="H4" s="67"/>
      <c r="I4" s="67"/>
    </row>
    <row r="5" spans="1:19" ht="18" customHeight="1" x14ac:dyDescent="0.25">
      <c r="A5" s="625" t="s">
        <v>40</v>
      </c>
      <c r="B5" s="626" t="s">
        <v>54</v>
      </c>
      <c r="C5" s="628" t="s">
        <v>184</v>
      </c>
      <c r="D5" s="628" t="s">
        <v>53</v>
      </c>
      <c r="E5" s="628"/>
      <c r="F5" s="628"/>
      <c r="G5" s="628"/>
      <c r="H5" s="628"/>
      <c r="I5" s="628"/>
      <c r="J5" s="629" t="s">
        <v>52</v>
      </c>
      <c r="K5" s="630"/>
      <c r="L5" s="630"/>
      <c r="M5" s="630"/>
      <c r="N5" s="630"/>
      <c r="O5" s="630"/>
      <c r="P5" s="630"/>
      <c r="Q5" s="631"/>
      <c r="R5" s="628" t="s">
        <v>51</v>
      </c>
    </row>
    <row r="6" spans="1:19" ht="83.25" customHeight="1" x14ac:dyDescent="0.25">
      <c r="A6" s="625"/>
      <c r="B6" s="627"/>
      <c r="C6" s="628"/>
      <c r="D6" s="66" t="s">
        <v>183</v>
      </c>
      <c r="E6" s="66" t="s">
        <v>50</v>
      </c>
      <c r="F6" s="629" t="s">
        <v>49</v>
      </c>
      <c r="G6" s="630"/>
      <c r="H6" s="631"/>
      <c r="I6" s="66" t="s">
        <v>48</v>
      </c>
      <c r="J6" s="66" t="s">
        <v>37</v>
      </c>
      <c r="K6" s="66" t="s">
        <v>36</v>
      </c>
      <c r="L6" s="66" t="s">
        <v>35</v>
      </c>
      <c r="M6" s="66" t="s">
        <v>131</v>
      </c>
      <c r="N6" s="66" t="s">
        <v>130</v>
      </c>
      <c r="O6" s="66" t="s">
        <v>129</v>
      </c>
      <c r="P6" s="66" t="s">
        <v>128</v>
      </c>
      <c r="Q6" s="66" t="s">
        <v>336</v>
      </c>
      <c r="R6" s="628"/>
    </row>
    <row r="7" spans="1:19" x14ac:dyDescent="0.25">
      <c r="A7" s="61"/>
      <c r="B7" s="647" t="s">
        <v>47</v>
      </c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9"/>
      <c r="R7" s="66"/>
    </row>
    <row r="8" spans="1:19" ht="32.25" customHeight="1" x14ac:dyDescent="0.25">
      <c r="A8" s="64" t="s">
        <v>8</v>
      </c>
      <c r="B8" s="647" t="s">
        <v>46</v>
      </c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9"/>
      <c r="R8" s="65"/>
    </row>
    <row r="9" spans="1:19" ht="55.5" customHeight="1" x14ac:dyDescent="0.25">
      <c r="A9" s="641" t="s">
        <v>147</v>
      </c>
      <c r="B9" s="626" t="s">
        <v>146</v>
      </c>
      <c r="C9" s="644" t="s">
        <v>89</v>
      </c>
      <c r="D9" s="61" t="s">
        <v>136</v>
      </c>
      <c r="E9" s="61" t="s">
        <v>115</v>
      </c>
      <c r="F9" s="635" t="s">
        <v>166</v>
      </c>
      <c r="G9" s="636"/>
      <c r="H9" s="637"/>
      <c r="I9" s="61" t="s">
        <v>295</v>
      </c>
      <c r="J9" s="60">
        <v>0</v>
      </c>
      <c r="K9" s="60">
        <v>0</v>
      </c>
      <c r="L9" s="60">
        <v>1635.2</v>
      </c>
      <c r="M9" s="60">
        <v>1669</v>
      </c>
      <c r="N9" s="60">
        <v>1533</v>
      </c>
      <c r="O9" s="60">
        <v>1533</v>
      </c>
      <c r="P9" s="60">
        <v>1533</v>
      </c>
      <c r="Q9" s="60">
        <f>J9+K9+L9+M9+N9+O9+P9</f>
        <v>7903.2</v>
      </c>
      <c r="R9" s="638" t="s">
        <v>45</v>
      </c>
      <c r="S9" s="63"/>
    </row>
    <row r="10" spans="1:19" ht="44.25" customHeight="1" x14ac:dyDescent="0.25">
      <c r="A10" s="642"/>
      <c r="B10" s="650"/>
      <c r="C10" s="645"/>
      <c r="D10" s="61" t="s">
        <v>136</v>
      </c>
      <c r="E10" s="61" t="s">
        <v>115</v>
      </c>
      <c r="F10" s="635" t="s">
        <v>275</v>
      </c>
      <c r="G10" s="636"/>
      <c r="H10" s="637"/>
      <c r="I10" s="61" t="s">
        <v>295</v>
      </c>
      <c r="J10" s="60">
        <v>997</v>
      </c>
      <c r="K10" s="60">
        <v>1641.2</v>
      </c>
      <c r="L10" s="60">
        <v>0</v>
      </c>
      <c r="M10" s="60">
        <v>0</v>
      </c>
      <c r="N10" s="60">
        <v>0</v>
      </c>
      <c r="O10" s="60">
        <v>0</v>
      </c>
      <c r="P10" s="60"/>
      <c r="Q10" s="60">
        <f t="shared" ref="Q10:Q15" si="0">J10+K10+L10+M10+N10+O10+P10</f>
        <v>2638.2</v>
      </c>
      <c r="R10" s="639"/>
      <c r="S10" s="63"/>
    </row>
    <row r="11" spans="1:19" ht="48" hidden="1" customHeight="1" x14ac:dyDescent="0.25">
      <c r="A11" s="642"/>
      <c r="B11" s="650"/>
      <c r="C11" s="645"/>
      <c r="D11" s="61" t="s">
        <v>136</v>
      </c>
      <c r="E11" s="61" t="s">
        <v>115</v>
      </c>
      <c r="F11" s="635" t="s">
        <v>275</v>
      </c>
      <c r="G11" s="636"/>
      <c r="H11" s="637"/>
      <c r="I11" s="61" t="s">
        <v>148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/>
      <c r="Q11" s="60">
        <f t="shared" si="0"/>
        <v>0</v>
      </c>
      <c r="R11" s="639"/>
      <c r="S11" s="63"/>
    </row>
    <row r="12" spans="1:19" ht="53.25" hidden="1" customHeight="1" x14ac:dyDescent="0.25">
      <c r="A12" s="642"/>
      <c r="B12" s="650"/>
      <c r="C12" s="645"/>
      <c r="D12" s="61" t="s">
        <v>136</v>
      </c>
      <c r="E12" s="61" t="s">
        <v>115</v>
      </c>
      <c r="F12" s="635" t="s">
        <v>166</v>
      </c>
      <c r="G12" s="636"/>
      <c r="H12" s="637"/>
      <c r="I12" s="61" t="s">
        <v>148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/>
      <c r="Q12" s="60">
        <f t="shared" si="0"/>
        <v>0</v>
      </c>
      <c r="R12" s="639"/>
      <c r="S12" s="63"/>
    </row>
    <row r="13" spans="1:19" ht="52.5" customHeight="1" x14ac:dyDescent="0.25">
      <c r="A13" s="642"/>
      <c r="B13" s="650"/>
      <c r="C13" s="645"/>
      <c r="D13" s="166" t="s">
        <v>136</v>
      </c>
      <c r="E13" s="166" t="s">
        <v>115</v>
      </c>
      <c r="F13" s="632" t="s">
        <v>275</v>
      </c>
      <c r="G13" s="633"/>
      <c r="H13" s="634"/>
      <c r="I13" s="61" t="s">
        <v>141</v>
      </c>
      <c r="J13" s="60">
        <v>100</v>
      </c>
      <c r="K13" s="60">
        <v>61.8</v>
      </c>
      <c r="L13" s="60">
        <v>0</v>
      </c>
      <c r="M13" s="60">
        <v>0</v>
      </c>
      <c r="N13" s="60">
        <v>0</v>
      </c>
      <c r="O13" s="60">
        <v>0</v>
      </c>
      <c r="P13" s="60"/>
      <c r="Q13" s="60">
        <f t="shared" si="0"/>
        <v>161.80000000000001</v>
      </c>
      <c r="R13" s="639"/>
      <c r="S13" s="63"/>
    </row>
    <row r="14" spans="1:19" ht="49.5" customHeight="1" x14ac:dyDescent="0.25">
      <c r="A14" s="642"/>
      <c r="B14" s="650"/>
      <c r="C14" s="645"/>
      <c r="D14" s="166" t="s">
        <v>136</v>
      </c>
      <c r="E14" s="166" t="s">
        <v>115</v>
      </c>
      <c r="F14" s="632" t="s">
        <v>166</v>
      </c>
      <c r="G14" s="633"/>
      <c r="H14" s="634"/>
      <c r="I14" s="166" t="s">
        <v>141</v>
      </c>
      <c r="J14" s="167">
        <v>0</v>
      </c>
      <c r="K14" s="60">
        <v>0</v>
      </c>
      <c r="L14" s="60">
        <v>153.80000000000001</v>
      </c>
      <c r="M14" s="60">
        <v>39</v>
      </c>
      <c r="N14" s="60">
        <v>43</v>
      </c>
      <c r="O14" s="60">
        <v>43</v>
      </c>
      <c r="P14" s="60">
        <v>43</v>
      </c>
      <c r="Q14" s="60">
        <f t="shared" si="0"/>
        <v>321.8</v>
      </c>
      <c r="R14" s="640"/>
      <c r="S14" s="63"/>
    </row>
    <row r="15" spans="1:19" ht="40.5" customHeight="1" x14ac:dyDescent="0.25">
      <c r="A15" s="643"/>
      <c r="B15" s="627"/>
      <c r="C15" s="646"/>
      <c r="D15" s="166" t="s">
        <v>136</v>
      </c>
      <c r="E15" s="166" t="s">
        <v>115</v>
      </c>
      <c r="F15" s="632" t="s">
        <v>166</v>
      </c>
      <c r="G15" s="633"/>
      <c r="H15" s="634"/>
      <c r="I15" s="166" t="s">
        <v>182</v>
      </c>
      <c r="J15" s="167">
        <v>90.5</v>
      </c>
      <c r="K15" s="60"/>
      <c r="L15" s="60"/>
      <c r="M15" s="60"/>
      <c r="N15" s="60"/>
      <c r="O15" s="60"/>
      <c r="P15" s="60"/>
      <c r="Q15" s="60">
        <f t="shared" si="0"/>
        <v>90.5</v>
      </c>
      <c r="R15" s="163"/>
      <c r="S15" s="63"/>
    </row>
    <row r="16" spans="1:19" x14ac:dyDescent="0.25">
      <c r="A16" s="61"/>
      <c r="B16" s="59" t="s">
        <v>44</v>
      </c>
      <c r="C16" s="62"/>
      <c r="D16" s="168"/>
      <c r="E16" s="168"/>
      <c r="F16" s="632"/>
      <c r="G16" s="633"/>
      <c r="H16" s="634"/>
      <c r="I16" s="168"/>
      <c r="J16" s="167">
        <f>J15+J14+J13+J12+J11+J10</f>
        <v>1187.5</v>
      </c>
      <c r="K16" s="167">
        <f>K15+K14+K13+K12+K11+K10</f>
        <v>1703</v>
      </c>
      <c r="L16" s="167">
        <f>L14+L12+L9</f>
        <v>1789</v>
      </c>
      <c r="M16" s="167">
        <f>M14+M12+M9</f>
        <v>1708</v>
      </c>
      <c r="N16" s="167">
        <f>N14+N12+N9</f>
        <v>1576</v>
      </c>
      <c r="O16" s="167">
        <f>O14+O12+O9</f>
        <v>1576</v>
      </c>
      <c r="P16" s="167">
        <f>P14+P12+P9</f>
        <v>1576</v>
      </c>
      <c r="Q16" s="167">
        <f>Q9+Q10+Q13+Q14+Q15</f>
        <v>11115.499999999998</v>
      </c>
      <c r="R16" s="241"/>
      <c r="S16" s="54"/>
    </row>
    <row r="17" spans="1:19" x14ac:dyDescent="0.25">
      <c r="A17" s="61"/>
      <c r="B17" s="59" t="s">
        <v>102</v>
      </c>
      <c r="C17" s="59"/>
      <c r="D17" s="168"/>
      <c r="E17" s="168"/>
      <c r="F17" s="632"/>
      <c r="G17" s="633"/>
      <c r="H17" s="634"/>
      <c r="I17" s="168"/>
      <c r="J17" s="169">
        <f t="shared" ref="J17:Q17" si="1">J16</f>
        <v>1187.5</v>
      </c>
      <c r="K17" s="169">
        <f t="shared" si="1"/>
        <v>1703</v>
      </c>
      <c r="L17" s="169">
        <f t="shared" si="1"/>
        <v>1789</v>
      </c>
      <c r="M17" s="169">
        <f t="shared" si="1"/>
        <v>1708</v>
      </c>
      <c r="N17" s="169">
        <f t="shared" si="1"/>
        <v>1576</v>
      </c>
      <c r="O17" s="169">
        <f t="shared" si="1"/>
        <v>1576</v>
      </c>
      <c r="P17" s="169">
        <f t="shared" si="1"/>
        <v>1576</v>
      </c>
      <c r="Q17" s="169">
        <f t="shared" si="1"/>
        <v>11115.499999999998</v>
      </c>
      <c r="R17" s="59"/>
      <c r="S17" s="54"/>
    </row>
    <row r="18" spans="1:19" s="55" customFormat="1" ht="35.25" customHeight="1" x14ac:dyDescent="0.25">
      <c r="A18" s="57"/>
      <c r="K18" s="58"/>
      <c r="R18" s="58"/>
    </row>
    <row r="19" spans="1:19" s="55" customFormat="1" ht="60.75" customHeight="1" x14ac:dyDescent="0.25">
      <c r="A19" s="443" t="s">
        <v>292</v>
      </c>
      <c r="B19" s="443"/>
      <c r="C19" s="443"/>
      <c r="D19" s="443"/>
      <c r="E19" s="85"/>
      <c r="F19" s="85"/>
      <c r="G19" s="85"/>
      <c r="H19" s="85"/>
      <c r="I19" s="85"/>
      <c r="J19" s="137"/>
      <c r="K19" s="85"/>
      <c r="L19" s="444" t="s">
        <v>215</v>
      </c>
      <c r="M19" s="444"/>
      <c r="N19" s="444"/>
      <c r="O19" s="444"/>
      <c r="P19" s="444"/>
      <c r="Q19" s="444"/>
      <c r="R19" s="444"/>
    </row>
    <row r="20" spans="1:19" s="55" customFormat="1" ht="35.25" customHeight="1" x14ac:dyDescent="0.25">
      <c r="A20" s="57"/>
      <c r="L20" s="58"/>
      <c r="M20" s="58"/>
      <c r="N20" s="58"/>
      <c r="O20" s="58"/>
      <c r="P20" s="58"/>
      <c r="R20" s="58"/>
    </row>
    <row r="21" spans="1:19" s="55" customFormat="1" ht="35.25" customHeight="1" x14ac:dyDescent="0.25">
      <c r="A21" s="57"/>
      <c r="J21" s="56"/>
    </row>
    <row r="22" spans="1:19" x14ac:dyDescent="0.25">
      <c r="J22" s="54"/>
      <c r="S22" s="54"/>
    </row>
  </sheetData>
  <mergeCells count="28">
    <mergeCell ref="B7:Q7"/>
    <mergeCell ref="B9:B15"/>
    <mergeCell ref="F10:H10"/>
    <mergeCell ref="F12:H12"/>
    <mergeCell ref="D5:I5"/>
    <mergeCell ref="B8:Q8"/>
    <mergeCell ref="F17:H17"/>
    <mergeCell ref="F11:H11"/>
    <mergeCell ref="R9:R14"/>
    <mergeCell ref="F15:H15"/>
    <mergeCell ref="A19:D19"/>
    <mergeCell ref="L19:R19"/>
    <mergeCell ref="F14:H14"/>
    <mergeCell ref="A9:A15"/>
    <mergeCell ref="C9:C15"/>
    <mergeCell ref="F9:H9"/>
    <mergeCell ref="F13:H13"/>
    <mergeCell ref="F16:H16"/>
    <mergeCell ref="L1:R1"/>
    <mergeCell ref="E2:G2"/>
    <mergeCell ref="L2:R2"/>
    <mergeCell ref="A3:R3"/>
    <mergeCell ref="A5:A6"/>
    <mergeCell ref="B5:B6"/>
    <mergeCell ref="C5:C6"/>
    <mergeCell ref="J5:Q5"/>
    <mergeCell ref="R5:R6"/>
    <mergeCell ref="F6:H6"/>
  </mergeCells>
  <phoneticPr fontId="20" type="noConversion"/>
  <pageMargins left="0.35" right="0.25" top="0.44" bottom="0.41" header="0.39" footer="0.31"/>
  <pageSetup paperSize="9" scale="59" fitToHeight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view="pageBreakPreview" zoomScale="80" zoomScaleNormal="100" zoomScaleSheetLayoutView="80" workbookViewId="0">
      <selection activeCell="D1" sqref="D1:F1"/>
    </sheetView>
  </sheetViews>
  <sheetFormatPr defaultRowHeight="12.75" outlineLevelRow="1" x14ac:dyDescent="0.2"/>
  <cols>
    <col min="1" max="1" width="18.140625" style="88" customWidth="1"/>
    <col min="2" max="2" width="20.28515625" style="88" customWidth="1"/>
    <col min="3" max="3" width="45.140625" style="88" customWidth="1"/>
    <col min="4" max="4" width="16.28515625" style="88" customWidth="1"/>
    <col min="5" max="5" width="15.42578125" style="88" customWidth="1"/>
    <col min="6" max="7" width="15" style="88" customWidth="1"/>
    <col min="8" max="8" width="15.140625" style="88" customWidth="1"/>
    <col min="9" max="10" width="16.28515625" style="88" customWidth="1"/>
    <col min="11" max="11" width="21.42578125" style="88" customWidth="1"/>
    <col min="12" max="12" width="13.7109375" style="88" customWidth="1"/>
    <col min="13" max="14" width="13.7109375" style="88" hidden="1" customWidth="1"/>
    <col min="15" max="15" width="0" style="88" hidden="1" customWidth="1"/>
    <col min="16" max="16" width="13.140625" style="88" bestFit="1" customWidth="1"/>
    <col min="17" max="17" width="17.5703125" style="88" customWidth="1"/>
    <col min="18" max="18" width="13.5703125" style="88" customWidth="1"/>
    <col min="19" max="19" width="11.5703125" style="88" customWidth="1"/>
    <col min="20" max="20" width="11.7109375" style="88" customWidth="1"/>
    <col min="21" max="16384" width="9.140625" style="88"/>
  </cols>
  <sheetData>
    <row r="1" spans="1:22" ht="51.75" customHeight="1" x14ac:dyDescent="0.2">
      <c r="D1" s="429" t="s">
        <v>341</v>
      </c>
      <c r="E1" s="429"/>
      <c r="F1" s="429"/>
      <c r="G1" s="407"/>
      <c r="H1" s="407"/>
      <c r="I1" s="407"/>
      <c r="J1" s="407"/>
      <c r="K1" s="407"/>
    </row>
    <row r="2" spans="1:22" ht="64.5" customHeight="1" x14ac:dyDescent="0.25">
      <c r="A2" s="72"/>
      <c r="B2" s="72"/>
      <c r="C2" s="72"/>
      <c r="D2" s="426" t="s">
        <v>324</v>
      </c>
      <c r="E2" s="426"/>
      <c r="F2" s="426"/>
      <c r="G2" s="426"/>
      <c r="H2" s="426"/>
      <c r="I2" s="426"/>
      <c r="J2" s="426"/>
      <c r="K2" s="426"/>
      <c r="L2" s="426"/>
    </row>
    <row r="3" spans="1:22" ht="70.5" customHeight="1" x14ac:dyDescent="0.25">
      <c r="A3" s="427" t="s">
        <v>160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22" ht="15.75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22" ht="24.75" customHeight="1" x14ac:dyDescent="0.2">
      <c r="A5" s="428" t="s">
        <v>73</v>
      </c>
      <c r="B5" s="428" t="s">
        <v>74</v>
      </c>
      <c r="C5" s="449" t="s">
        <v>75</v>
      </c>
      <c r="D5" s="428" t="s">
        <v>76</v>
      </c>
      <c r="E5" s="428"/>
      <c r="F5" s="428"/>
      <c r="G5" s="428"/>
      <c r="H5" s="428"/>
      <c r="I5" s="428"/>
      <c r="J5" s="428"/>
      <c r="K5" s="428"/>
    </row>
    <row r="6" spans="1:22" ht="57.75" customHeight="1" x14ac:dyDescent="0.2">
      <c r="A6" s="428"/>
      <c r="B6" s="428"/>
      <c r="C6" s="449"/>
      <c r="D6" s="172" t="s">
        <v>37</v>
      </c>
      <c r="E6" s="172" t="s">
        <v>36</v>
      </c>
      <c r="F6" s="172" t="s">
        <v>35</v>
      </c>
      <c r="G6" s="423" t="s">
        <v>131</v>
      </c>
      <c r="H6" s="172" t="s">
        <v>130</v>
      </c>
      <c r="I6" s="172" t="s">
        <v>129</v>
      </c>
      <c r="J6" s="172" t="s">
        <v>128</v>
      </c>
      <c r="K6" s="172" t="s">
        <v>276</v>
      </c>
    </row>
    <row r="7" spans="1:22" ht="15.75" customHeight="1" x14ac:dyDescent="0.2">
      <c r="A7" s="447" t="s">
        <v>60</v>
      </c>
      <c r="B7" s="447" t="s">
        <v>161</v>
      </c>
      <c r="C7" s="76" t="s">
        <v>77</v>
      </c>
      <c r="D7" s="170">
        <f>D11+D12+D10</f>
        <v>25745.1</v>
      </c>
      <c r="E7" s="192">
        <f>E11+E12+E10</f>
        <v>30199.4</v>
      </c>
      <c r="F7" s="192">
        <f>F10+F11+F12</f>
        <v>32554.9</v>
      </c>
      <c r="G7" s="170">
        <f>G11+G12+G10</f>
        <v>37684.1</v>
      </c>
      <c r="H7" s="192">
        <f>H10+H11+H12</f>
        <v>26045.1</v>
      </c>
      <c r="I7" s="192">
        <f>I10+I11+I12</f>
        <v>26045.1</v>
      </c>
      <c r="J7" s="192">
        <f>J10+J11+J12</f>
        <v>26045.1</v>
      </c>
      <c r="K7" s="192">
        <f>D7+E7+F7+G7+H7+I7+J7</f>
        <v>204318.80000000002</v>
      </c>
      <c r="L7" s="239"/>
      <c r="P7" s="89"/>
      <c r="Q7" s="89"/>
    </row>
    <row r="8" spans="1:22" ht="15.75" x14ac:dyDescent="0.2">
      <c r="A8" s="448"/>
      <c r="B8" s="448"/>
      <c r="C8" s="76" t="s">
        <v>78</v>
      </c>
      <c r="D8" s="171"/>
      <c r="E8" s="189"/>
      <c r="F8" s="189"/>
      <c r="G8" s="171"/>
      <c r="H8" s="189"/>
      <c r="I8" s="189"/>
      <c r="J8" s="189"/>
      <c r="K8" s="189"/>
      <c r="L8" s="239"/>
    </row>
    <row r="9" spans="1:22" ht="15.75" outlineLevel="1" x14ac:dyDescent="0.2">
      <c r="A9" s="448"/>
      <c r="B9" s="448"/>
      <c r="C9" s="90" t="s">
        <v>79</v>
      </c>
      <c r="D9" s="171">
        <v>0</v>
      </c>
      <c r="E9" s="189">
        <v>0</v>
      </c>
      <c r="F9" s="189">
        <v>0</v>
      </c>
      <c r="G9" s="171"/>
      <c r="H9" s="189"/>
      <c r="I9" s="189"/>
      <c r="J9" s="189"/>
      <c r="K9" s="189">
        <f>SUM(D9:F9)</f>
        <v>0</v>
      </c>
      <c r="L9" s="239"/>
      <c r="M9" s="239"/>
      <c r="N9" s="239"/>
      <c r="O9" s="239"/>
      <c r="P9" s="239"/>
      <c r="Q9" s="239"/>
      <c r="R9" s="239"/>
      <c r="S9" s="239"/>
    </row>
    <row r="10" spans="1:22" ht="15.75" outlineLevel="1" x14ac:dyDescent="0.2">
      <c r="A10" s="448"/>
      <c r="B10" s="448"/>
      <c r="C10" s="90" t="s">
        <v>80</v>
      </c>
      <c r="D10" s="171">
        <f>D24+D31</f>
        <v>1292.0999999999999</v>
      </c>
      <c r="E10" s="189">
        <f>E31+E24</f>
        <v>775.5</v>
      </c>
      <c r="F10" s="189">
        <f>F17+F24+F31</f>
        <v>2515.5</v>
      </c>
      <c r="G10" s="171">
        <f>G17+G24+G31+G38</f>
        <v>6089.7</v>
      </c>
      <c r="H10" s="189">
        <f>H17+H24+H31+H38</f>
        <v>593.29999999999995</v>
      </c>
      <c r="I10" s="189">
        <f>I17+I24+I31+I38</f>
        <v>593.29999999999995</v>
      </c>
      <c r="J10" s="189">
        <f>J17+J24+J31+J38</f>
        <v>593.29999999999995</v>
      </c>
      <c r="K10" s="189">
        <f>D10+E10+F10+G10+H10+I10+J10</f>
        <v>12452.699999999997</v>
      </c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</row>
    <row r="11" spans="1:22" ht="15.75" outlineLevel="1" x14ac:dyDescent="0.2">
      <c r="A11" s="448"/>
      <c r="B11" s="448"/>
      <c r="C11" s="90" t="s">
        <v>81</v>
      </c>
      <c r="D11" s="171">
        <f>D18+D25</f>
        <v>4493.4000000000005</v>
      </c>
      <c r="E11" s="189">
        <f>E18+E25+E32</f>
        <v>5021.1000000000004</v>
      </c>
      <c r="F11" s="189">
        <f>F18+F25</f>
        <v>3963.2</v>
      </c>
      <c r="G11" s="171">
        <f>G18+G25</f>
        <v>3453.3</v>
      </c>
      <c r="H11" s="189">
        <f>H18+H25+H32</f>
        <v>3921.3</v>
      </c>
      <c r="I11" s="189">
        <f>I18+I25+I32</f>
        <v>3921.3</v>
      </c>
      <c r="J11" s="189">
        <f>J18+J25+J32</f>
        <v>3921.3</v>
      </c>
      <c r="K11" s="189">
        <f>D11+E11+F11+G11+H11+I11+J11</f>
        <v>28694.899999999998</v>
      </c>
      <c r="L11" s="239"/>
      <c r="P11" s="89"/>
      <c r="Q11" s="159"/>
    </row>
    <row r="12" spans="1:22" ht="15.75" outlineLevel="1" x14ac:dyDescent="0.2">
      <c r="A12" s="448"/>
      <c r="B12" s="448"/>
      <c r="C12" s="90" t="s">
        <v>150</v>
      </c>
      <c r="D12" s="171">
        <f>D19+D26+D40+D33</f>
        <v>19959.599999999999</v>
      </c>
      <c r="E12" s="189">
        <f>E40+E33+E26+E19</f>
        <v>24402.800000000003</v>
      </c>
      <c r="F12" s="189">
        <f>F26+F33+F40+F19</f>
        <v>26076.2</v>
      </c>
      <c r="G12" s="171">
        <f>G40+G33+G26+G19</f>
        <v>28141.100000000002</v>
      </c>
      <c r="H12" s="189">
        <f>H40+H33+H26+H19</f>
        <v>21530.5</v>
      </c>
      <c r="I12" s="189">
        <f>I40+I33+I26+I19</f>
        <v>21530.5</v>
      </c>
      <c r="J12" s="189">
        <f>J40+J33+J26+J19</f>
        <v>21530.5</v>
      </c>
      <c r="K12" s="189">
        <f>D12+E12+F12+G12+H12+I12+J12</f>
        <v>163171.20000000001</v>
      </c>
      <c r="L12" s="239"/>
      <c r="P12" s="89"/>
      <c r="Q12" s="89"/>
      <c r="R12" s="89"/>
    </row>
    <row r="13" spans="1:22" ht="15.75" outlineLevel="1" x14ac:dyDescent="0.2">
      <c r="A13" s="448"/>
      <c r="B13" s="448"/>
      <c r="C13" s="90" t="s">
        <v>82</v>
      </c>
      <c r="D13" s="171">
        <v>0</v>
      </c>
      <c r="E13" s="189">
        <v>0</v>
      </c>
      <c r="F13" s="189">
        <v>0</v>
      </c>
      <c r="G13" s="171"/>
      <c r="H13" s="189"/>
      <c r="I13" s="189"/>
      <c r="J13" s="189"/>
      <c r="K13" s="189">
        <f>SUM(D13:F13)</f>
        <v>0</v>
      </c>
      <c r="L13" s="239"/>
      <c r="P13" s="89"/>
      <c r="Q13" s="89"/>
    </row>
    <row r="14" spans="1:22" ht="15.75" x14ac:dyDescent="0.2">
      <c r="A14" s="447" t="s">
        <v>63</v>
      </c>
      <c r="B14" s="438" t="s">
        <v>200</v>
      </c>
      <c r="C14" s="76" t="s">
        <v>77</v>
      </c>
      <c r="D14" s="170">
        <f>D18+D19</f>
        <v>4311.5</v>
      </c>
      <c r="E14" s="192">
        <f>E18+E19</f>
        <v>5873.4</v>
      </c>
      <c r="F14" s="192">
        <f>F17+F18+F19</f>
        <v>6302.4</v>
      </c>
      <c r="G14" s="170">
        <f>G17+G18+G19</f>
        <v>12133.599999999999</v>
      </c>
      <c r="H14" s="192">
        <f>H17+H18+H19</f>
        <v>5297.4</v>
      </c>
      <c r="I14" s="192">
        <f>I17+I18+I19</f>
        <v>5297.4</v>
      </c>
      <c r="J14" s="192">
        <f>J17+J18+J19</f>
        <v>5297.4</v>
      </c>
      <c r="K14" s="192">
        <f>J14+I14+H14+G14+F14+E14+D15+D14</f>
        <v>44513.1</v>
      </c>
      <c r="L14" s="239"/>
      <c r="P14" s="89"/>
      <c r="Q14" s="89"/>
    </row>
    <row r="15" spans="1:22" ht="15.75" x14ac:dyDescent="0.2">
      <c r="A15" s="448"/>
      <c r="B15" s="439"/>
      <c r="C15" s="76" t="s">
        <v>78</v>
      </c>
      <c r="D15" s="171"/>
      <c r="E15" s="189"/>
      <c r="F15" s="189"/>
      <c r="G15" s="171"/>
      <c r="H15" s="189"/>
      <c r="I15" s="189"/>
      <c r="J15" s="189"/>
      <c r="K15" s="189"/>
      <c r="L15" s="239"/>
      <c r="Q15" s="89"/>
    </row>
    <row r="16" spans="1:22" ht="15.75" x14ac:dyDescent="0.2">
      <c r="A16" s="448"/>
      <c r="B16" s="439"/>
      <c r="C16" s="90" t="s">
        <v>79</v>
      </c>
      <c r="D16" s="171">
        <v>0</v>
      </c>
      <c r="E16" s="189">
        <v>0</v>
      </c>
      <c r="F16" s="189">
        <v>0</v>
      </c>
      <c r="G16" s="171"/>
      <c r="H16" s="189"/>
      <c r="I16" s="189"/>
      <c r="J16" s="189"/>
      <c r="K16" s="189">
        <f>SUM(D16:F16)</f>
        <v>0</v>
      </c>
      <c r="L16" s="239"/>
      <c r="Q16" s="89"/>
    </row>
    <row r="17" spans="1:18" ht="15.75" x14ac:dyDescent="0.2">
      <c r="A17" s="448"/>
      <c r="B17" s="439"/>
      <c r="C17" s="90" t="s">
        <v>80</v>
      </c>
      <c r="D17" s="171">
        <v>0</v>
      </c>
      <c r="E17" s="189">
        <v>0</v>
      </c>
      <c r="F17" s="189">
        <v>375</v>
      </c>
      <c r="G17" s="171">
        <f>3000+1030+500</f>
        <v>4530</v>
      </c>
      <c r="H17" s="189">
        <v>0</v>
      </c>
      <c r="I17" s="189">
        <v>0</v>
      </c>
      <c r="J17" s="189"/>
      <c r="K17" s="189">
        <f>J17+I17+H17+G17+F17+E17+D17</f>
        <v>4905</v>
      </c>
      <c r="L17" s="239"/>
      <c r="Q17" s="89"/>
      <c r="R17" s="89"/>
    </row>
    <row r="18" spans="1:18" ht="15.75" x14ac:dyDescent="0.2">
      <c r="A18" s="448"/>
      <c r="B18" s="439"/>
      <c r="C18" s="90" t="s">
        <v>81</v>
      </c>
      <c r="D18" s="171">
        <v>3536.3</v>
      </c>
      <c r="E18" s="189">
        <v>4708.5</v>
      </c>
      <c r="F18" s="189">
        <v>3801</v>
      </c>
      <c r="G18" s="171">
        <v>3186.9</v>
      </c>
      <c r="H18" s="189">
        <v>3801</v>
      </c>
      <c r="I18" s="189">
        <v>3801</v>
      </c>
      <c r="J18" s="189">
        <v>3801</v>
      </c>
      <c r="K18" s="189">
        <f>J18+I18+H18+G18+F18+E18+D18</f>
        <v>26635.7</v>
      </c>
      <c r="L18" s="239"/>
      <c r="P18" s="89"/>
      <c r="Q18" s="89"/>
    </row>
    <row r="19" spans="1:18" ht="31.5" x14ac:dyDescent="0.2">
      <c r="A19" s="448"/>
      <c r="B19" s="439"/>
      <c r="C19" s="90" t="s">
        <v>150</v>
      </c>
      <c r="D19" s="171">
        <v>775.2</v>
      </c>
      <c r="E19" s="189">
        <f>'Информация МЗ'!K12</f>
        <v>1164.9000000000001</v>
      </c>
      <c r="F19" s="189">
        <v>2126.4</v>
      </c>
      <c r="G19" s="171">
        <v>4416.7</v>
      </c>
      <c r="H19" s="189">
        <v>1496.4</v>
      </c>
      <c r="I19" s="189">
        <v>1496.4</v>
      </c>
      <c r="J19" s="189">
        <v>1496.4</v>
      </c>
      <c r="K19" s="189">
        <f>J19+I19+H19+G19+F19+E19+D19</f>
        <v>12972.400000000001</v>
      </c>
      <c r="L19" s="239"/>
    </row>
    <row r="20" spans="1:18" ht="15.75" x14ac:dyDescent="0.2">
      <c r="A20" s="448"/>
      <c r="B20" s="439"/>
      <c r="C20" s="90" t="s">
        <v>82</v>
      </c>
      <c r="D20" s="171">
        <v>0</v>
      </c>
      <c r="E20" s="189">
        <v>0</v>
      </c>
      <c r="F20" s="189">
        <v>0</v>
      </c>
      <c r="G20" s="171"/>
      <c r="H20" s="189"/>
      <c r="I20" s="189"/>
      <c r="J20" s="189"/>
      <c r="K20" s="189">
        <f>J20+I20+H20+G20+F20+E20+D20</f>
        <v>0</v>
      </c>
      <c r="L20" s="239"/>
    </row>
    <row r="21" spans="1:18" ht="15.75" customHeight="1" x14ac:dyDescent="0.2">
      <c r="A21" s="447" t="s">
        <v>65</v>
      </c>
      <c r="B21" s="438" t="s">
        <v>66</v>
      </c>
      <c r="C21" s="76" t="s">
        <v>77</v>
      </c>
      <c r="D21" s="170">
        <f>D25+D26+D24</f>
        <v>8322.9</v>
      </c>
      <c r="E21" s="192">
        <f>E25+E26+E24</f>
        <v>8249</v>
      </c>
      <c r="F21" s="192">
        <f>F24+F25+F26</f>
        <v>9030.7000000000007</v>
      </c>
      <c r="G21" s="170">
        <f>G24+G25+G26</f>
        <v>9664.4</v>
      </c>
      <c r="H21" s="192">
        <f>H24+H25+H26</f>
        <v>7426.7000000000007</v>
      </c>
      <c r="I21" s="192">
        <f>I24+I25+I26</f>
        <v>7426.7000000000007</v>
      </c>
      <c r="J21" s="192">
        <f>J24+J25+J26</f>
        <v>7426.7000000000007</v>
      </c>
      <c r="K21" s="192">
        <f>J21+I21+H21+G21+F21+E21+D21</f>
        <v>57547.1</v>
      </c>
      <c r="L21" s="239"/>
      <c r="M21" s="89"/>
      <c r="N21" s="89"/>
      <c r="O21" s="89"/>
      <c r="P21" s="89"/>
      <c r="Q21" s="89"/>
      <c r="R21" s="89"/>
    </row>
    <row r="22" spans="1:18" ht="15.75" x14ac:dyDescent="0.2">
      <c r="A22" s="448"/>
      <c r="B22" s="439"/>
      <c r="C22" s="76" t="s">
        <v>78</v>
      </c>
      <c r="D22" s="171"/>
      <c r="E22" s="189"/>
      <c r="F22" s="189"/>
      <c r="G22" s="171"/>
      <c r="H22" s="189"/>
      <c r="I22" s="189"/>
      <c r="J22" s="189"/>
      <c r="K22" s="189"/>
      <c r="L22" s="239"/>
      <c r="Q22" s="89"/>
    </row>
    <row r="23" spans="1:18" ht="17.25" customHeight="1" x14ac:dyDescent="0.2">
      <c r="A23" s="448"/>
      <c r="B23" s="439"/>
      <c r="C23" s="90" t="s">
        <v>79</v>
      </c>
      <c r="D23" s="171">
        <v>0</v>
      </c>
      <c r="E23" s="189">
        <v>0</v>
      </c>
      <c r="F23" s="189">
        <v>0</v>
      </c>
      <c r="G23" s="171"/>
      <c r="H23" s="189"/>
      <c r="I23" s="189"/>
      <c r="J23" s="189"/>
      <c r="K23" s="189">
        <f>SUM(D23:F23)</f>
        <v>0</v>
      </c>
      <c r="L23" s="239"/>
    </row>
    <row r="24" spans="1:18" ht="21.75" customHeight="1" x14ac:dyDescent="0.2">
      <c r="A24" s="448"/>
      <c r="B24" s="439"/>
      <c r="C24" s="90" t="s">
        <v>80</v>
      </c>
      <c r="D24" s="171">
        <v>942.1</v>
      </c>
      <c r="E24" s="189">
        <v>598.20000000000005</v>
      </c>
      <c r="F24" s="189">
        <f>589.3+240.7</f>
        <v>830</v>
      </c>
      <c r="G24" s="171">
        <f>593.3+382.2+86.5</f>
        <v>1062</v>
      </c>
      <c r="H24" s="189">
        <v>593.29999999999995</v>
      </c>
      <c r="I24" s="189">
        <v>593.29999999999995</v>
      </c>
      <c r="J24" s="189">
        <v>593.29999999999995</v>
      </c>
      <c r="K24" s="189">
        <f>J24+I24+H24+G24+F24+E24+D24</f>
        <v>5212.2</v>
      </c>
      <c r="L24" s="239"/>
      <c r="Q24" s="89"/>
    </row>
    <row r="25" spans="1:18" ht="15.75" x14ac:dyDescent="0.2">
      <c r="A25" s="448"/>
      <c r="B25" s="439"/>
      <c r="C25" s="90" t="s">
        <v>81</v>
      </c>
      <c r="D25" s="171">
        <v>957.1</v>
      </c>
      <c r="E25" s="189">
        <v>311.60000000000002</v>
      </c>
      <c r="F25" s="189">
        <v>162.19999999999999</v>
      </c>
      <c r="G25" s="171">
        <f>149.8+34+82.6</f>
        <v>266.39999999999998</v>
      </c>
      <c r="H25" s="189">
        <v>120.3</v>
      </c>
      <c r="I25" s="189">
        <v>120.3</v>
      </c>
      <c r="J25" s="189">
        <v>120.3</v>
      </c>
      <c r="K25" s="189">
        <f>J25+I25+H25+G25+F25+E25+D25</f>
        <v>2058.1999999999998</v>
      </c>
      <c r="L25" s="239"/>
      <c r="P25" s="89"/>
      <c r="Q25" s="89"/>
    </row>
    <row r="26" spans="1:18" ht="18" customHeight="1" x14ac:dyDescent="0.2">
      <c r="A26" s="448"/>
      <c r="B26" s="439"/>
      <c r="C26" s="90" t="s">
        <v>150</v>
      </c>
      <c r="D26" s="171">
        <v>6423.7</v>
      </c>
      <c r="E26" s="189">
        <v>7339.2</v>
      </c>
      <c r="F26" s="189">
        <v>8038.5</v>
      </c>
      <c r="G26" s="171">
        <v>8336</v>
      </c>
      <c r="H26" s="189">
        <v>6713.1</v>
      </c>
      <c r="I26" s="189">
        <v>6713.1</v>
      </c>
      <c r="J26" s="189">
        <v>6713.1</v>
      </c>
      <c r="K26" s="189">
        <f>J26+I26+H26+G26+F26+E26+D26</f>
        <v>50276.7</v>
      </c>
      <c r="L26" s="239"/>
      <c r="P26" s="89"/>
      <c r="Q26" s="89"/>
    </row>
    <row r="27" spans="1:18" ht="23.25" customHeight="1" x14ac:dyDescent="0.2">
      <c r="A27" s="450"/>
      <c r="B27" s="440"/>
      <c r="C27" s="90" t="s">
        <v>82</v>
      </c>
      <c r="D27" s="171">
        <v>0</v>
      </c>
      <c r="E27" s="189">
        <v>0</v>
      </c>
      <c r="F27" s="189">
        <v>0</v>
      </c>
      <c r="G27" s="171"/>
      <c r="H27" s="189"/>
      <c r="I27" s="189"/>
      <c r="J27" s="189"/>
      <c r="K27" s="189">
        <f>SUM(D27:F27)</f>
        <v>0</v>
      </c>
      <c r="L27" s="239"/>
      <c r="Q27" s="89"/>
    </row>
    <row r="28" spans="1:18" ht="18.75" customHeight="1" x14ac:dyDescent="0.2">
      <c r="A28" s="447" t="s">
        <v>68</v>
      </c>
      <c r="B28" s="451" t="s">
        <v>155</v>
      </c>
      <c r="C28" s="76" t="s">
        <v>77</v>
      </c>
      <c r="D28" s="170">
        <f>D31+D33</f>
        <v>11923.2</v>
      </c>
      <c r="E28" s="170">
        <f>E32+E33+E31</f>
        <v>14374</v>
      </c>
      <c r="F28" s="192">
        <f>F32+F33+F31</f>
        <v>15432.8</v>
      </c>
      <c r="G28" s="170">
        <f>G33</f>
        <v>13680.4</v>
      </c>
      <c r="H28" s="192">
        <f>H32+H33+H31</f>
        <v>11745</v>
      </c>
      <c r="I28" s="192">
        <f>I32+I33+I31</f>
        <v>11745</v>
      </c>
      <c r="J28" s="192">
        <f>J32+J33+J31</f>
        <v>11745</v>
      </c>
      <c r="K28" s="192">
        <f>J28+I28+H28+G28+F28+E28+D28</f>
        <v>90645.4</v>
      </c>
      <c r="L28" s="239"/>
      <c r="Q28" s="89"/>
    </row>
    <row r="29" spans="1:18" ht="18.75" customHeight="1" x14ac:dyDescent="0.2">
      <c r="A29" s="448"/>
      <c r="B29" s="452"/>
      <c r="C29" s="76" t="s">
        <v>78</v>
      </c>
      <c r="D29" s="171"/>
      <c r="E29" s="189"/>
      <c r="F29" s="189"/>
      <c r="G29" s="171"/>
      <c r="H29" s="189"/>
      <c r="I29" s="189"/>
      <c r="J29" s="189"/>
      <c r="K29" s="189"/>
      <c r="L29" s="239"/>
      <c r="Q29" s="89"/>
    </row>
    <row r="30" spans="1:18" ht="15.75" customHeight="1" x14ac:dyDescent="0.2">
      <c r="A30" s="448"/>
      <c r="B30" s="452"/>
      <c r="C30" s="90" t="s">
        <v>79</v>
      </c>
      <c r="D30" s="171">
        <v>0</v>
      </c>
      <c r="E30" s="189">
        <v>0</v>
      </c>
      <c r="F30" s="189">
        <v>0</v>
      </c>
      <c r="G30" s="171"/>
      <c r="H30" s="189"/>
      <c r="I30" s="189"/>
      <c r="J30" s="189"/>
      <c r="K30" s="189">
        <f>SUM(D30:F30)</f>
        <v>0</v>
      </c>
      <c r="L30" s="239"/>
      <c r="P30" s="89"/>
      <c r="Q30" s="89"/>
    </row>
    <row r="31" spans="1:18" ht="18.75" customHeight="1" x14ac:dyDescent="0.2">
      <c r="A31" s="448"/>
      <c r="B31" s="452"/>
      <c r="C31" s="90" t="s">
        <v>80</v>
      </c>
      <c r="D31" s="171">
        <v>350</v>
      </c>
      <c r="E31" s="189">
        <v>177.3</v>
      </c>
      <c r="F31" s="189">
        <v>1310.5</v>
      </c>
      <c r="G31" s="171">
        <f>392.7+105</f>
        <v>497.7</v>
      </c>
      <c r="H31" s="189">
        <v>0</v>
      </c>
      <c r="I31" s="189">
        <v>0</v>
      </c>
      <c r="J31" s="189"/>
      <c r="K31" s="189">
        <f>D31+E31+F31</f>
        <v>1837.8</v>
      </c>
      <c r="L31" s="239"/>
      <c r="P31" s="89"/>
      <c r="Q31" s="89"/>
    </row>
    <row r="32" spans="1:18" ht="20.25" customHeight="1" x14ac:dyDescent="0.2">
      <c r="A32" s="448"/>
      <c r="B32" s="452"/>
      <c r="C32" s="90" t="s">
        <v>81</v>
      </c>
      <c r="D32" s="171">
        <v>0</v>
      </c>
      <c r="E32" s="189">
        <v>1</v>
      </c>
      <c r="F32" s="189">
        <v>0</v>
      </c>
      <c r="G32" s="171" t="s">
        <v>83</v>
      </c>
      <c r="H32" s="189">
        <v>0</v>
      </c>
      <c r="I32" s="189">
        <v>0</v>
      </c>
      <c r="J32" s="189"/>
      <c r="K32" s="189">
        <f>D32+E32+F32</f>
        <v>1</v>
      </c>
      <c r="L32" s="239"/>
      <c r="Q32" s="89"/>
    </row>
    <row r="33" spans="1:18" ht="19.5" customHeight="1" x14ac:dyDescent="0.2">
      <c r="A33" s="448"/>
      <c r="B33" s="452"/>
      <c r="C33" s="90" t="s">
        <v>150</v>
      </c>
      <c r="D33" s="171">
        <v>11573.2</v>
      </c>
      <c r="E33" s="189">
        <v>14195.7</v>
      </c>
      <c r="F33" s="189">
        <v>14122.3</v>
      </c>
      <c r="G33" s="171">
        <v>13680.4</v>
      </c>
      <c r="H33" s="189">
        <v>11745</v>
      </c>
      <c r="I33" s="189">
        <v>11745</v>
      </c>
      <c r="J33" s="189">
        <v>11745</v>
      </c>
      <c r="K33" s="189">
        <f>D33+E33+F33+G33+H33+I33+J33</f>
        <v>88806.6</v>
      </c>
      <c r="L33" s="239"/>
      <c r="P33" s="89"/>
      <c r="Q33" s="89"/>
    </row>
    <row r="34" spans="1:18" ht="23.25" customHeight="1" x14ac:dyDescent="0.2">
      <c r="A34" s="450"/>
      <c r="B34" s="453"/>
      <c r="C34" s="90" t="s">
        <v>82</v>
      </c>
      <c r="D34" s="171">
        <v>0</v>
      </c>
      <c r="E34" s="189">
        <v>0</v>
      </c>
      <c r="F34" s="189">
        <v>0</v>
      </c>
      <c r="G34" s="171">
        <v>0</v>
      </c>
      <c r="H34" s="189"/>
      <c r="I34" s="189"/>
      <c r="J34" s="189"/>
      <c r="K34" s="189">
        <f>SUM(D34:G34)</f>
        <v>0</v>
      </c>
      <c r="L34" s="239"/>
      <c r="P34" s="89"/>
      <c r="Q34" s="89"/>
    </row>
    <row r="35" spans="1:18" ht="15.75" customHeight="1" x14ac:dyDescent="0.2">
      <c r="A35" s="447" t="s">
        <v>149</v>
      </c>
      <c r="B35" s="451" t="s">
        <v>84</v>
      </c>
      <c r="C35" s="76" t="s">
        <v>77</v>
      </c>
      <c r="D35" s="170">
        <f>D40</f>
        <v>1187.5</v>
      </c>
      <c r="E35" s="192">
        <f>E40</f>
        <v>1703</v>
      </c>
      <c r="F35" s="192">
        <f>F39+F40</f>
        <v>1789</v>
      </c>
      <c r="G35" s="170">
        <f>G39+G40</f>
        <v>1708</v>
      </c>
      <c r="H35" s="192">
        <f>H39+H40</f>
        <v>1576</v>
      </c>
      <c r="I35" s="192">
        <f>I39+I40</f>
        <v>1576</v>
      </c>
      <c r="J35" s="192">
        <f>J39+J40</f>
        <v>1576</v>
      </c>
      <c r="K35" s="192">
        <f>D35+E35+F35+G35+H35+I35+J35</f>
        <v>11115.5</v>
      </c>
      <c r="L35" s="239"/>
      <c r="Q35" s="89"/>
    </row>
    <row r="36" spans="1:18" ht="15.75" x14ac:dyDescent="0.2">
      <c r="A36" s="448"/>
      <c r="B36" s="452"/>
      <c r="C36" s="76" t="s">
        <v>78</v>
      </c>
      <c r="D36" s="171"/>
      <c r="E36" s="189"/>
      <c r="F36" s="189"/>
      <c r="G36" s="171"/>
      <c r="H36" s="189"/>
      <c r="I36" s="189"/>
      <c r="J36" s="189"/>
      <c r="K36" s="189"/>
      <c r="L36" s="239"/>
    </row>
    <row r="37" spans="1:18" ht="15.75" x14ac:dyDescent="0.2">
      <c r="A37" s="448"/>
      <c r="B37" s="452"/>
      <c r="C37" s="90" t="s">
        <v>79</v>
      </c>
      <c r="D37" s="171">
        <v>0</v>
      </c>
      <c r="E37" s="189">
        <v>0</v>
      </c>
      <c r="F37" s="189">
        <v>0</v>
      </c>
      <c r="G37" s="171"/>
      <c r="H37" s="189"/>
      <c r="I37" s="189"/>
      <c r="J37" s="189"/>
      <c r="K37" s="189">
        <f>SUM(D37:F37)</f>
        <v>0</v>
      </c>
      <c r="L37" s="239"/>
    </row>
    <row r="38" spans="1:18" ht="15.75" x14ac:dyDescent="0.2">
      <c r="A38" s="448"/>
      <c r="B38" s="452"/>
      <c r="C38" s="90" t="s">
        <v>80</v>
      </c>
      <c r="D38" s="171">
        <v>0</v>
      </c>
      <c r="E38" s="189">
        <v>0</v>
      </c>
      <c r="F38" s="189">
        <v>0</v>
      </c>
      <c r="G38" s="171"/>
      <c r="H38" s="189"/>
      <c r="I38" s="189"/>
      <c r="J38" s="189"/>
      <c r="K38" s="189">
        <v>0</v>
      </c>
      <c r="L38" s="239"/>
    </row>
    <row r="39" spans="1:18" ht="15.75" x14ac:dyDescent="0.2">
      <c r="A39" s="448"/>
      <c r="B39" s="452"/>
      <c r="C39" s="90" t="s">
        <v>81</v>
      </c>
      <c r="D39" s="171">
        <v>0</v>
      </c>
      <c r="E39" s="189">
        <v>0</v>
      </c>
      <c r="F39" s="189">
        <v>0</v>
      </c>
      <c r="G39" s="171"/>
      <c r="H39" s="189"/>
      <c r="I39" s="189"/>
      <c r="J39" s="189"/>
      <c r="K39" s="189">
        <f>F39</f>
        <v>0</v>
      </c>
      <c r="L39" s="239"/>
    </row>
    <row r="40" spans="1:18" ht="31.5" x14ac:dyDescent="0.2">
      <c r="A40" s="448"/>
      <c r="B40" s="452"/>
      <c r="C40" s="90" t="s">
        <v>150</v>
      </c>
      <c r="D40" s="171">
        <v>1187.5</v>
      </c>
      <c r="E40" s="189">
        <f>ПР.2ПП4!K17</f>
        <v>1703</v>
      </c>
      <c r="F40" s="189">
        <v>1789</v>
      </c>
      <c r="G40" s="171">
        <v>1708</v>
      </c>
      <c r="H40" s="189">
        <v>1576</v>
      </c>
      <c r="I40" s="189">
        <v>1576</v>
      </c>
      <c r="J40" s="189">
        <v>1576</v>
      </c>
      <c r="K40" s="189">
        <f>D40+E40+F40+G40+H40+I40+J40</f>
        <v>11115.5</v>
      </c>
      <c r="L40" s="239"/>
      <c r="P40" s="242"/>
      <c r="Q40" s="89"/>
    </row>
    <row r="41" spans="1:18" ht="15.75" x14ac:dyDescent="0.2">
      <c r="A41" s="450"/>
      <c r="B41" s="453"/>
      <c r="C41" s="90" t="s">
        <v>82</v>
      </c>
      <c r="D41" s="171">
        <v>0</v>
      </c>
      <c r="E41" s="171">
        <v>0</v>
      </c>
      <c r="F41" s="189">
        <v>0</v>
      </c>
      <c r="G41" s="171"/>
      <c r="H41" s="189"/>
      <c r="I41" s="189"/>
      <c r="J41" s="189"/>
      <c r="K41" s="189">
        <f>SUM(D41:F41)</f>
        <v>0</v>
      </c>
      <c r="L41" s="239"/>
    </row>
    <row r="42" spans="1:18" ht="15.75" x14ac:dyDescent="0.2">
      <c r="A42" s="91"/>
      <c r="B42" s="92"/>
      <c r="C42" s="93"/>
      <c r="D42" s="83"/>
      <c r="E42" s="83"/>
      <c r="F42" s="370"/>
      <c r="G42" s="370"/>
      <c r="H42" s="370"/>
      <c r="I42" s="370"/>
      <c r="J42" s="370"/>
      <c r="K42" s="370"/>
    </row>
    <row r="43" spans="1:18" x14ac:dyDescent="0.2">
      <c r="K43" s="89"/>
    </row>
    <row r="44" spans="1:18" ht="56.25" customHeight="1" x14ac:dyDescent="0.2">
      <c r="A44" s="443" t="s">
        <v>70</v>
      </c>
      <c r="B44" s="443"/>
      <c r="C44" s="443"/>
      <c r="D44" s="443"/>
      <c r="E44" s="85"/>
      <c r="F44" s="85"/>
      <c r="G44" s="85"/>
      <c r="H44" s="85"/>
      <c r="I44" s="444" t="s">
        <v>215</v>
      </c>
      <c r="J44" s="444"/>
      <c r="K44" s="444"/>
      <c r="L44" s="85"/>
      <c r="M44" s="444"/>
      <c r="N44" s="444"/>
      <c r="O44" s="444"/>
      <c r="P44" s="444"/>
      <c r="Q44" s="444"/>
      <c r="R44" s="444"/>
    </row>
  </sheetData>
  <mergeCells count="20">
    <mergeCell ref="A44:D44"/>
    <mergeCell ref="M44:R44"/>
    <mergeCell ref="I44:K44"/>
    <mergeCell ref="D5:K5"/>
    <mergeCell ref="A14:A20"/>
    <mergeCell ref="B14:B20"/>
    <mergeCell ref="A21:A27"/>
    <mergeCell ref="B21:B27"/>
    <mergeCell ref="A35:A41"/>
    <mergeCell ref="B35:B41"/>
    <mergeCell ref="A28:A34"/>
    <mergeCell ref="B28:B34"/>
    <mergeCell ref="B7:B13"/>
    <mergeCell ref="D1:F1"/>
    <mergeCell ref="A7:A13"/>
    <mergeCell ref="A5:A6"/>
    <mergeCell ref="B5:B6"/>
    <mergeCell ref="C5:C6"/>
    <mergeCell ref="D2:L2"/>
    <mergeCell ref="A3:K3"/>
  </mergeCells>
  <phoneticPr fontId="20" type="noConversion"/>
  <pageMargins left="0.31496062992125984" right="0.31496062992125984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view="pageBreakPreview" zoomScale="75" zoomScaleNormal="85" zoomScaleSheetLayoutView="75" workbookViewId="0">
      <selection sqref="A1:IV1"/>
    </sheetView>
  </sheetViews>
  <sheetFormatPr defaultRowHeight="15" x14ac:dyDescent="0.25"/>
  <cols>
    <col min="1" max="1" width="9.28515625" style="125" bestFit="1" customWidth="1"/>
    <col min="2" max="2" width="47.7109375" style="125" customWidth="1"/>
    <col min="3" max="3" width="11.28515625" style="125" customWidth="1"/>
    <col min="4" max="4" width="9.7109375" style="125" customWidth="1"/>
    <col min="5" max="5" width="9.85546875" style="125" customWidth="1"/>
    <col min="6" max="6" width="11.140625" style="125" customWidth="1"/>
    <col min="7" max="7" width="11.42578125" style="125" customWidth="1"/>
    <col min="8" max="8" width="11.140625" style="125" customWidth="1"/>
    <col min="9" max="9" width="11" style="125" customWidth="1"/>
    <col min="10" max="10" width="11.5703125" style="125" customWidth="1"/>
    <col min="11" max="11" width="10.85546875" style="125" customWidth="1"/>
    <col min="12" max="12" width="11.140625" style="125" customWidth="1"/>
    <col min="13" max="14" width="11.7109375" style="125" customWidth="1"/>
    <col min="15" max="15" width="11.28515625" style="125" customWidth="1"/>
    <col min="16" max="16384" width="9.140625" style="125"/>
  </cols>
  <sheetData>
    <row r="1" spans="1:16" ht="100.5" customHeight="1" x14ac:dyDescent="0.3">
      <c r="A1" s="129"/>
      <c r="B1" s="129"/>
      <c r="C1" s="130"/>
      <c r="D1" s="463"/>
      <c r="E1" s="463"/>
      <c r="F1" s="463"/>
      <c r="G1" s="463"/>
      <c r="J1" s="460" t="s">
        <v>288</v>
      </c>
      <c r="K1" s="460"/>
      <c r="L1" s="460"/>
      <c r="M1" s="460"/>
      <c r="N1" s="460"/>
      <c r="O1" s="460"/>
    </row>
    <row r="2" spans="1:16" ht="23.25" customHeight="1" x14ac:dyDescent="0.25">
      <c r="A2" s="459" t="s">
        <v>134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ht="6" customHeight="1" x14ac:dyDescent="0.25">
      <c r="A3" s="129"/>
      <c r="B3" s="129"/>
      <c r="C3" s="130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6" ht="37.5" customHeight="1" x14ac:dyDescent="0.25">
      <c r="A4" s="454"/>
      <c r="B4" s="454" t="s">
        <v>39</v>
      </c>
      <c r="C4" s="454" t="s">
        <v>38</v>
      </c>
      <c r="D4" s="454" t="s">
        <v>37</v>
      </c>
      <c r="E4" s="454" t="s">
        <v>36</v>
      </c>
      <c r="F4" s="456" t="s">
        <v>133</v>
      </c>
      <c r="G4" s="458"/>
      <c r="H4" s="456" t="s">
        <v>132</v>
      </c>
      <c r="I4" s="457"/>
      <c r="J4" s="457"/>
      <c r="K4" s="457"/>
      <c r="L4" s="457"/>
      <c r="M4" s="457"/>
      <c r="N4" s="457"/>
      <c r="O4" s="458"/>
    </row>
    <row r="5" spans="1:16" ht="15.75" x14ac:dyDescent="0.25">
      <c r="A5" s="455"/>
      <c r="B5" s="455"/>
      <c r="C5" s="455"/>
      <c r="D5" s="455"/>
      <c r="E5" s="455"/>
      <c r="F5" s="269" t="s">
        <v>35</v>
      </c>
      <c r="G5" s="269" t="s">
        <v>131</v>
      </c>
      <c r="H5" s="269" t="s">
        <v>130</v>
      </c>
      <c r="I5" s="269" t="s">
        <v>129</v>
      </c>
      <c r="J5" s="269" t="s">
        <v>128</v>
      </c>
      <c r="K5" s="269" t="s">
        <v>127</v>
      </c>
      <c r="L5" s="269" t="s">
        <v>126</v>
      </c>
      <c r="M5" s="269" t="s">
        <v>125</v>
      </c>
      <c r="N5" s="269" t="s">
        <v>124</v>
      </c>
      <c r="O5" s="269" t="s">
        <v>289</v>
      </c>
    </row>
    <row r="6" spans="1:16" ht="81.75" customHeight="1" x14ac:dyDescent="0.25">
      <c r="A6" s="270">
        <v>1</v>
      </c>
      <c r="B6" s="464" t="s">
        <v>123</v>
      </c>
      <c r="C6" s="465"/>
      <c r="D6" s="465"/>
      <c r="E6" s="465"/>
      <c r="F6" s="465"/>
      <c r="G6" s="466"/>
      <c r="H6" s="270"/>
      <c r="I6" s="270"/>
      <c r="J6" s="270"/>
      <c r="K6" s="270"/>
      <c r="L6" s="270"/>
      <c r="M6" s="270"/>
      <c r="N6" s="270"/>
      <c r="O6" s="270"/>
    </row>
    <row r="7" spans="1:16" ht="52.5" customHeight="1" x14ac:dyDescent="0.25">
      <c r="A7" s="269" t="s">
        <v>122</v>
      </c>
      <c r="B7" s="270" t="s">
        <v>56</v>
      </c>
      <c r="C7" s="269" t="s">
        <v>2</v>
      </c>
      <c r="D7" s="271">
        <v>29.5</v>
      </c>
      <c r="E7" s="271">
        <v>31.2</v>
      </c>
      <c r="F7" s="272">
        <v>32</v>
      </c>
      <c r="G7" s="272">
        <v>34</v>
      </c>
      <c r="H7" s="272">
        <v>36</v>
      </c>
      <c r="I7" s="273">
        <v>38</v>
      </c>
      <c r="J7" s="274">
        <v>40</v>
      </c>
      <c r="K7" s="274">
        <v>40</v>
      </c>
      <c r="L7" s="274">
        <v>40</v>
      </c>
      <c r="M7" s="274">
        <v>40</v>
      </c>
      <c r="N7" s="274">
        <v>40</v>
      </c>
      <c r="O7" s="274">
        <v>40</v>
      </c>
    </row>
    <row r="8" spans="1:16" ht="72" customHeight="1" x14ac:dyDescent="0.25">
      <c r="A8" s="269" t="s">
        <v>121</v>
      </c>
      <c r="B8" s="270" t="s">
        <v>57</v>
      </c>
      <c r="C8" s="269" t="s">
        <v>119</v>
      </c>
      <c r="D8" s="275">
        <v>707</v>
      </c>
      <c r="E8" s="275">
        <v>677</v>
      </c>
      <c r="F8" s="275">
        <v>670</v>
      </c>
      <c r="G8" s="276">
        <v>670</v>
      </c>
      <c r="H8" s="277">
        <v>670</v>
      </c>
      <c r="I8" s="275">
        <v>670</v>
      </c>
      <c r="J8" s="275">
        <v>670</v>
      </c>
      <c r="K8" s="275">
        <v>670</v>
      </c>
      <c r="L8" s="275">
        <v>670</v>
      </c>
      <c r="M8" s="275">
        <v>670</v>
      </c>
      <c r="N8" s="275">
        <v>670</v>
      </c>
      <c r="O8" s="275">
        <v>670</v>
      </c>
    </row>
    <row r="9" spans="1:16" ht="41.25" customHeight="1" x14ac:dyDescent="0.25">
      <c r="A9" s="269" t="s">
        <v>120</v>
      </c>
      <c r="B9" s="270" t="s">
        <v>290</v>
      </c>
      <c r="C9" s="269" t="s">
        <v>1</v>
      </c>
      <c r="D9" s="275">
        <v>5</v>
      </c>
      <c r="E9" s="275">
        <v>6</v>
      </c>
      <c r="F9" s="275">
        <v>6</v>
      </c>
      <c r="G9" s="276">
        <v>7</v>
      </c>
      <c r="H9" s="277">
        <v>7</v>
      </c>
      <c r="I9" s="275">
        <v>7</v>
      </c>
      <c r="J9" s="275">
        <v>7</v>
      </c>
      <c r="K9" s="275">
        <v>7</v>
      </c>
      <c r="L9" s="275">
        <v>7</v>
      </c>
      <c r="M9" s="275">
        <v>7</v>
      </c>
      <c r="N9" s="275">
        <v>7</v>
      </c>
      <c r="O9" s="275">
        <v>7</v>
      </c>
      <c r="P9" s="128"/>
    </row>
    <row r="10" spans="1:16" ht="54" customHeight="1" x14ac:dyDescent="0.25">
      <c r="A10" s="269" t="s">
        <v>118</v>
      </c>
      <c r="B10" s="270" t="s">
        <v>20</v>
      </c>
      <c r="C10" s="269" t="s">
        <v>19</v>
      </c>
      <c r="D10" s="278">
        <v>15</v>
      </c>
      <c r="E10" s="278">
        <v>16</v>
      </c>
      <c r="F10" s="278">
        <v>16</v>
      </c>
      <c r="G10" s="278">
        <v>18</v>
      </c>
      <c r="H10" s="279">
        <v>18</v>
      </c>
      <c r="I10" s="280">
        <v>20</v>
      </c>
      <c r="J10" s="281">
        <v>20</v>
      </c>
      <c r="K10" s="281">
        <v>20</v>
      </c>
      <c r="L10" s="281">
        <v>20</v>
      </c>
      <c r="M10" s="281">
        <v>20</v>
      </c>
      <c r="N10" s="281">
        <v>20</v>
      </c>
      <c r="O10" s="281">
        <v>20</v>
      </c>
      <c r="P10" s="128"/>
    </row>
    <row r="11" spans="1:16" ht="84.75" customHeight="1" x14ac:dyDescent="0.25">
      <c r="A11" s="269" t="s">
        <v>117</v>
      </c>
      <c r="B11" s="270" t="s">
        <v>22</v>
      </c>
      <c r="C11" s="269" t="s">
        <v>2</v>
      </c>
      <c r="D11" s="278">
        <v>34</v>
      </c>
      <c r="E11" s="278">
        <v>36</v>
      </c>
      <c r="F11" s="278">
        <v>36</v>
      </c>
      <c r="G11" s="278">
        <v>40</v>
      </c>
      <c r="H11" s="279">
        <v>40</v>
      </c>
      <c r="I11" s="280">
        <v>43</v>
      </c>
      <c r="J11" s="280">
        <v>43</v>
      </c>
      <c r="K11" s="280">
        <v>43</v>
      </c>
      <c r="L11" s="280">
        <v>43</v>
      </c>
      <c r="M11" s="280">
        <v>43</v>
      </c>
      <c r="N11" s="280">
        <v>43</v>
      </c>
      <c r="O11" s="280">
        <v>43</v>
      </c>
    </row>
    <row r="12" spans="1:16" ht="63" x14ac:dyDescent="0.25">
      <c r="A12" s="269" t="s">
        <v>116</v>
      </c>
      <c r="B12" s="282" t="s">
        <v>23</v>
      </c>
      <c r="C12" s="269" t="s">
        <v>2</v>
      </c>
      <c r="D12" s="278">
        <v>14</v>
      </c>
      <c r="E12" s="278">
        <v>15</v>
      </c>
      <c r="F12" s="278">
        <v>15</v>
      </c>
      <c r="G12" s="278">
        <v>17</v>
      </c>
      <c r="H12" s="279">
        <v>17</v>
      </c>
      <c r="I12" s="280">
        <v>19</v>
      </c>
      <c r="J12" s="280">
        <v>19</v>
      </c>
      <c r="K12" s="280">
        <v>19</v>
      </c>
      <c r="L12" s="280">
        <v>19</v>
      </c>
      <c r="M12" s="280">
        <v>19</v>
      </c>
      <c r="N12" s="280">
        <v>19</v>
      </c>
      <c r="O12" s="280">
        <v>19</v>
      </c>
    </row>
    <row r="13" spans="1:16" ht="18.75" hidden="1" x14ac:dyDescent="0.25">
      <c r="A13" s="156"/>
      <c r="B13" s="157"/>
      <c r="C13" s="156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6" ht="18.75" hidden="1" x14ac:dyDescent="0.25">
      <c r="A14" s="156"/>
      <c r="B14" s="157"/>
      <c r="C14" s="156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6" ht="18.75" hidden="1" x14ac:dyDescent="0.25">
      <c r="A15" s="156"/>
      <c r="B15" s="157"/>
      <c r="C15" s="156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6" ht="18.75" hidden="1" x14ac:dyDescent="0.25">
      <c r="A16" s="156"/>
      <c r="B16" s="157"/>
      <c r="C16" s="156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</row>
    <row r="17" spans="1:15" ht="13.5" customHeight="1" x14ac:dyDescent="0.25">
      <c r="A17" s="156"/>
      <c r="B17" s="157"/>
      <c r="C17" s="15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</row>
    <row r="19" spans="1:15" s="126" customFormat="1" ht="36.75" customHeight="1" x14ac:dyDescent="0.25">
      <c r="A19" s="461" t="s">
        <v>70</v>
      </c>
      <c r="B19" s="461"/>
      <c r="C19" s="461"/>
      <c r="D19" s="127"/>
      <c r="E19" s="127"/>
      <c r="F19" s="462"/>
      <c r="G19" s="462"/>
      <c r="H19" s="462"/>
      <c r="I19" s="462"/>
      <c r="J19" s="462"/>
      <c r="K19" s="462"/>
      <c r="L19" s="462" t="s">
        <v>286</v>
      </c>
      <c r="M19" s="462"/>
      <c r="N19" s="462"/>
    </row>
    <row r="28" spans="1:15" ht="138.75" customHeight="1" x14ac:dyDescent="0.25"/>
    <row r="30" spans="1:15" ht="78.75" customHeight="1" x14ac:dyDescent="0.25"/>
    <row r="42" ht="151.5" customHeight="1" x14ac:dyDescent="0.25"/>
    <row r="48" ht="61.5" customHeight="1" x14ac:dyDescent="0.25"/>
    <row r="52" ht="99.75" customHeight="1" x14ac:dyDescent="0.25"/>
    <row r="53" ht="114.75" customHeight="1" x14ac:dyDescent="0.25"/>
  </sheetData>
  <mergeCells count="15">
    <mergeCell ref="A19:C19"/>
    <mergeCell ref="F19:H19"/>
    <mergeCell ref="I19:K19"/>
    <mergeCell ref="L19:N19"/>
    <mergeCell ref="D1:G1"/>
    <mergeCell ref="B6:G6"/>
    <mergeCell ref="A4:A5"/>
    <mergeCell ref="E4:E5"/>
    <mergeCell ref="F4:G4"/>
    <mergeCell ref="B4:B5"/>
    <mergeCell ref="C4:C5"/>
    <mergeCell ref="D4:D5"/>
    <mergeCell ref="H4:O4"/>
    <mergeCell ref="A2:O2"/>
    <mergeCell ref="J1:O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2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showWhiteSpace="0" view="pageBreakPreview" topLeftCell="D1" zoomScaleNormal="100" zoomScaleSheetLayoutView="100" workbookViewId="0">
      <selection activeCell="D1" sqref="A1:IV1"/>
    </sheetView>
  </sheetViews>
  <sheetFormatPr defaultRowHeight="12.75" outlineLevelRow="2" x14ac:dyDescent="0.2"/>
  <cols>
    <col min="1" max="1" width="30.7109375" style="113" customWidth="1"/>
    <col min="2" max="3" width="9.28515625" style="113" hidden="1" customWidth="1"/>
    <col min="4" max="4" width="11.85546875" style="113" customWidth="1"/>
    <col min="5" max="5" width="11.140625" style="113" customWidth="1"/>
    <col min="6" max="6" width="12.42578125" style="113" customWidth="1"/>
    <col min="7" max="7" width="11.42578125" style="113" customWidth="1"/>
    <col min="8" max="8" width="10.28515625" style="113" hidden="1" customWidth="1"/>
    <col min="9" max="9" width="9.7109375" style="113" hidden="1" customWidth="1"/>
    <col min="10" max="10" width="13.28515625" style="113" customWidth="1"/>
    <col min="11" max="11" width="14.42578125" style="113" customWidth="1"/>
    <col min="12" max="12" width="13.28515625" style="113" customWidth="1"/>
    <col min="13" max="13" width="12.7109375" style="113" customWidth="1"/>
    <col min="14" max="15" width="13" style="113" customWidth="1"/>
    <col min="16" max="16" width="12.28515625" style="113" bestFit="1" customWidth="1"/>
    <col min="17" max="16384" width="9.140625" style="113"/>
  </cols>
  <sheetData>
    <row r="1" spans="1:16" s="114" customFormat="1" ht="60.6" customHeight="1" x14ac:dyDescent="0.25">
      <c r="J1" s="517" t="s">
        <v>291</v>
      </c>
      <c r="K1" s="518"/>
      <c r="L1" s="518"/>
      <c r="M1" s="518"/>
      <c r="N1" s="518"/>
      <c r="O1" s="207"/>
    </row>
    <row r="2" spans="1:16" s="114" customFormat="1" ht="12.75" hidden="1" customHeight="1" x14ac:dyDescent="0.25">
      <c r="O2" s="422"/>
    </row>
    <row r="3" spans="1:16" s="114" customFormat="1" ht="18.75" customHeight="1" x14ac:dyDescent="0.25">
      <c r="A3" s="519" t="s">
        <v>203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208"/>
    </row>
    <row r="4" spans="1:16" s="115" customFormat="1" ht="30.75" customHeight="1" x14ac:dyDescent="0.25">
      <c r="A4" s="520" t="s">
        <v>193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209"/>
    </row>
    <row r="5" spans="1:16" s="114" customFormat="1" ht="15" x14ac:dyDescent="0.25">
      <c r="O5" s="422"/>
    </row>
    <row r="6" spans="1:16" s="116" customFormat="1" ht="31.5" customHeight="1" x14ac:dyDescent="0.25">
      <c r="A6" s="521" t="s">
        <v>104</v>
      </c>
      <c r="B6" s="523" t="s">
        <v>105</v>
      </c>
      <c r="C6" s="524"/>
      <c r="D6" s="524"/>
      <c r="E6" s="524"/>
      <c r="F6" s="524"/>
      <c r="G6" s="285"/>
      <c r="H6" s="523" t="s">
        <v>106</v>
      </c>
      <c r="I6" s="525"/>
      <c r="J6" s="525"/>
      <c r="K6" s="525"/>
      <c r="L6" s="525"/>
      <c r="M6" s="525"/>
      <c r="N6" s="525"/>
      <c r="O6" s="404"/>
    </row>
    <row r="7" spans="1:16" s="116" customFormat="1" ht="25.5" customHeight="1" x14ac:dyDescent="0.25">
      <c r="A7" s="522"/>
      <c r="B7" s="117">
        <v>2013</v>
      </c>
      <c r="C7" s="117">
        <v>2014</v>
      </c>
      <c r="D7" s="117">
        <v>2015</v>
      </c>
      <c r="E7" s="117">
        <v>2016</v>
      </c>
      <c r="F7" s="117">
        <v>2017</v>
      </c>
      <c r="G7" s="117">
        <v>2018</v>
      </c>
      <c r="H7" s="117">
        <v>2013</v>
      </c>
      <c r="I7" s="117">
        <v>2014</v>
      </c>
      <c r="J7" s="117">
        <v>2015</v>
      </c>
      <c r="K7" s="117">
        <v>2016</v>
      </c>
      <c r="L7" s="215">
        <v>2017</v>
      </c>
      <c r="M7" s="215">
        <v>2018</v>
      </c>
      <c r="N7" s="215">
        <v>2019</v>
      </c>
      <c r="O7" s="421">
        <v>2020</v>
      </c>
    </row>
    <row r="8" spans="1:16" s="114" customFormat="1" ht="15" x14ac:dyDescent="0.25">
      <c r="A8" s="141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8</v>
      </c>
      <c r="H8" s="118">
        <v>7</v>
      </c>
      <c r="I8" s="118">
        <v>8</v>
      </c>
      <c r="J8" s="118">
        <v>9</v>
      </c>
      <c r="K8" s="118">
        <v>10</v>
      </c>
      <c r="L8" s="216">
        <v>11</v>
      </c>
      <c r="M8" s="216">
        <v>12</v>
      </c>
      <c r="N8" s="216">
        <v>13</v>
      </c>
      <c r="O8" s="221">
        <v>14</v>
      </c>
    </row>
    <row r="9" spans="1:16" s="114" customFormat="1" ht="31.5" customHeight="1" x14ac:dyDescent="0.25">
      <c r="A9" s="142" t="s">
        <v>107</v>
      </c>
      <c r="B9" s="479" t="s">
        <v>219</v>
      </c>
      <c r="C9" s="479"/>
      <c r="D9" s="479"/>
      <c r="E9" s="479"/>
      <c r="F9" s="479"/>
      <c r="G9" s="479"/>
      <c r="H9" s="479"/>
      <c r="I9" s="479"/>
      <c r="J9" s="479"/>
      <c r="K9" s="479"/>
      <c r="L9" s="480"/>
      <c r="M9" s="480"/>
      <c r="N9" s="480"/>
      <c r="O9" s="414"/>
      <c r="P9" s="132"/>
    </row>
    <row r="10" spans="1:16" s="114" customFormat="1" ht="15" customHeight="1" x14ac:dyDescent="0.25">
      <c r="A10" s="220" t="s">
        <v>108</v>
      </c>
      <c r="B10" s="477" t="s">
        <v>110</v>
      </c>
      <c r="C10" s="477"/>
      <c r="D10" s="477"/>
      <c r="E10" s="477"/>
      <c r="F10" s="477"/>
      <c r="G10" s="477"/>
      <c r="H10" s="477"/>
      <c r="I10" s="477"/>
      <c r="J10" s="477"/>
      <c r="K10" s="477"/>
      <c r="L10" s="478"/>
      <c r="M10" s="478"/>
      <c r="N10" s="478"/>
      <c r="O10" s="286"/>
      <c r="P10" s="132"/>
    </row>
    <row r="11" spans="1:16" s="114" customFormat="1" ht="15" customHeight="1" x14ac:dyDescent="0.25">
      <c r="A11" s="144" t="s">
        <v>63</v>
      </c>
      <c r="B11" s="498" t="s">
        <v>202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119"/>
    </row>
    <row r="12" spans="1:16" s="114" customFormat="1" ht="42.75" customHeight="1" x14ac:dyDescent="0.25">
      <c r="A12" s="224" t="s">
        <v>94</v>
      </c>
      <c r="B12" s="218">
        <v>4700</v>
      </c>
      <c r="C12" s="218">
        <v>4700</v>
      </c>
      <c r="D12" s="194">
        <v>187</v>
      </c>
      <c r="E12" s="194">
        <v>187</v>
      </c>
      <c r="F12" s="194">
        <v>187</v>
      </c>
      <c r="G12" s="194">
        <v>187</v>
      </c>
      <c r="H12" s="190">
        <v>200</v>
      </c>
      <c r="I12" s="190">
        <v>209.3</v>
      </c>
      <c r="J12" s="190">
        <v>230.5</v>
      </c>
      <c r="K12" s="190">
        <f>130.5+50</f>
        <v>180.5</v>
      </c>
      <c r="L12" s="219">
        <v>100</v>
      </c>
      <c r="M12" s="219">
        <v>100</v>
      </c>
      <c r="N12" s="409">
        <v>100</v>
      </c>
      <c r="O12" s="190">
        <v>100</v>
      </c>
    </row>
    <row r="13" spans="1:16" s="114" customFormat="1" ht="15" customHeight="1" x14ac:dyDescent="0.25">
      <c r="A13" s="225" t="s">
        <v>107</v>
      </c>
      <c r="B13" s="526" t="s">
        <v>220</v>
      </c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494"/>
      <c r="O13" s="414"/>
    </row>
    <row r="14" spans="1:16" s="114" customFormat="1" ht="24" customHeight="1" x14ac:dyDescent="0.25">
      <c r="A14" s="512" t="s">
        <v>108</v>
      </c>
      <c r="B14" s="510" t="s">
        <v>221</v>
      </c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496"/>
      <c r="O14" s="415"/>
      <c r="P14" s="162"/>
    </row>
    <row r="15" spans="1:16" s="114" customFormat="1" ht="18.75" customHeight="1" x14ac:dyDescent="0.25">
      <c r="A15" s="513"/>
      <c r="B15" s="286"/>
      <c r="C15" s="286"/>
      <c r="D15" s="496" t="s">
        <v>222</v>
      </c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286"/>
      <c r="P15" s="162"/>
    </row>
    <row r="16" spans="1:16" s="114" customFormat="1" ht="17.25" customHeight="1" x14ac:dyDescent="0.25">
      <c r="A16" s="513"/>
      <c r="B16" s="286"/>
      <c r="C16" s="286"/>
      <c r="D16" s="496" t="s">
        <v>223</v>
      </c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286"/>
      <c r="P16" s="162"/>
    </row>
    <row r="17" spans="1:20" s="114" customFormat="1" ht="30.75" customHeight="1" x14ac:dyDescent="0.25">
      <c r="A17" s="212" t="s">
        <v>63</v>
      </c>
      <c r="B17" s="483" t="s">
        <v>202</v>
      </c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4"/>
      <c r="O17" s="119"/>
    </row>
    <row r="18" spans="1:20" s="114" customFormat="1" ht="31.5" customHeight="1" x14ac:dyDescent="0.25">
      <c r="A18" s="514" t="s">
        <v>94</v>
      </c>
      <c r="B18" s="119"/>
      <c r="C18" s="119"/>
      <c r="D18" s="195">
        <v>1750</v>
      </c>
      <c r="E18" s="195">
        <v>1750</v>
      </c>
      <c r="F18" s="195">
        <v>1750</v>
      </c>
      <c r="G18" s="195">
        <v>1750</v>
      </c>
      <c r="H18" s="119"/>
      <c r="I18" s="119"/>
      <c r="J18" s="467">
        <v>255.5</v>
      </c>
      <c r="K18" s="467">
        <f>171.9+50+59.5</f>
        <v>281.39999999999998</v>
      </c>
      <c r="L18" s="467">
        <v>100</v>
      </c>
      <c r="M18" s="467">
        <v>100</v>
      </c>
      <c r="N18" s="470">
        <v>100</v>
      </c>
      <c r="O18" s="527">
        <v>100</v>
      </c>
    </row>
    <row r="19" spans="1:20" s="114" customFormat="1" ht="33.75" customHeight="1" x14ac:dyDescent="0.25">
      <c r="A19" s="515"/>
      <c r="B19" s="119"/>
      <c r="C19" s="119"/>
      <c r="D19" s="195">
        <v>29</v>
      </c>
      <c r="E19" s="195">
        <v>29</v>
      </c>
      <c r="F19" s="195">
        <v>29</v>
      </c>
      <c r="G19" s="195">
        <v>29</v>
      </c>
      <c r="H19" s="119"/>
      <c r="I19" s="119"/>
      <c r="J19" s="468"/>
      <c r="K19" s="468"/>
      <c r="L19" s="468"/>
      <c r="M19" s="468"/>
      <c r="N19" s="471"/>
      <c r="O19" s="527"/>
    </row>
    <row r="20" spans="1:20" s="114" customFormat="1" ht="25.5" customHeight="1" x14ac:dyDescent="0.25">
      <c r="A20" s="516"/>
      <c r="B20" s="194">
        <v>6050</v>
      </c>
      <c r="C20" s="194">
        <v>6720</v>
      </c>
      <c r="D20" s="194">
        <v>0</v>
      </c>
      <c r="E20" s="194">
        <v>0</v>
      </c>
      <c r="F20" s="194">
        <v>0</v>
      </c>
      <c r="G20" s="194">
        <v>0</v>
      </c>
      <c r="H20" s="190">
        <v>335.8</v>
      </c>
      <c r="I20" s="190">
        <v>357.6</v>
      </c>
      <c r="J20" s="469"/>
      <c r="K20" s="469"/>
      <c r="L20" s="469"/>
      <c r="M20" s="469"/>
      <c r="N20" s="472"/>
      <c r="O20" s="527"/>
      <c r="P20" s="132"/>
      <c r="Q20" s="132"/>
      <c r="R20" s="132"/>
      <c r="S20" s="132"/>
      <c r="T20" s="132"/>
    </row>
    <row r="21" spans="1:20" s="114" customFormat="1" ht="33.75" customHeight="1" x14ac:dyDescent="0.25">
      <c r="A21" s="119" t="s">
        <v>107</v>
      </c>
      <c r="B21" s="481" t="s">
        <v>224</v>
      </c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2"/>
      <c r="O21" s="405"/>
      <c r="P21" s="132"/>
    </row>
    <row r="22" spans="1:20" s="114" customFormat="1" ht="25.5" customHeight="1" x14ac:dyDescent="0.25">
      <c r="A22" s="511" t="s">
        <v>108</v>
      </c>
      <c r="B22" s="475" t="s">
        <v>225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6"/>
      <c r="O22" s="406"/>
      <c r="P22" s="132"/>
    </row>
    <row r="23" spans="1:20" s="114" customFormat="1" ht="18" customHeight="1" x14ac:dyDescent="0.25">
      <c r="A23" s="511"/>
      <c r="B23" s="475" t="s">
        <v>135</v>
      </c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6"/>
      <c r="O23" s="406"/>
    </row>
    <row r="24" spans="1:20" s="114" customFormat="1" ht="27.75" customHeight="1" x14ac:dyDescent="0.25">
      <c r="A24" s="122" t="s">
        <v>63</v>
      </c>
      <c r="B24" s="483" t="s">
        <v>202</v>
      </c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4"/>
      <c r="O24" s="119"/>
    </row>
    <row r="25" spans="1:20" s="114" customFormat="1" ht="27" customHeight="1" x14ac:dyDescent="0.25">
      <c r="A25" s="161" t="s">
        <v>94</v>
      </c>
      <c r="B25" s="287">
        <v>30</v>
      </c>
      <c r="C25" s="288">
        <v>30</v>
      </c>
      <c r="D25" s="288">
        <v>27620</v>
      </c>
      <c r="E25" s="288">
        <v>27620</v>
      </c>
      <c r="F25" s="288">
        <v>27700</v>
      </c>
      <c r="G25" s="288">
        <v>27700</v>
      </c>
      <c r="H25" s="120">
        <v>150</v>
      </c>
      <c r="I25" s="120">
        <v>208.3</v>
      </c>
      <c r="J25" s="120">
        <v>678.9</v>
      </c>
      <c r="K25" s="120">
        <v>1574.6</v>
      </c>
      <c r="L25" s="289">
        <f>1319.9+4.5</f>
        <v>1324.4</v>
      </c>
      <c r="M25" s="289">
        <v>2036.5</v>
      </c>
      <c r="N25" s="410">
        <v>1319.9</v>
      </c>
      <c r="O25" s="120">
        <v>1319.9</v>
      </c>
      <c r="P25" s="132"/>
      <c r="Q25" s="132"/>
    </row>
    <row r="26" spans="1:20" s="114" customFormat="1" ht="63" customHeight="1" x14ac:dyDescent="0.25">
      <c r="A26" s="142" t="s">
        <v>107</v>
      </c>
      <c r="B26" s="479" t="s">
        <v>226</v>
      </c>
      <c r="C26" s="479"/>
      <c r="D26" s="479"/>
      <c r="E26" s="479"/>
      <c r="F26" s="479"/>
      <c r="G26" s="479"/>
      <c r="H26" s="479"/>
      <c r="I26" s="479"/>
      <c r="J26" s="479"/>
      <c r="K26" s="479"/>
      <c r="L26" s="480"/>
      <c r="M26" s="480"/>
      <c r="N26" s="480"/>
      <c r="O26" s="403"/>
      <c r="P26" s="132"/>
    </row>
    <row r="27" spans="1:20" s="114" customFormat="1" ht="45" customHeight="1" x14ac:dyDescent="0.25">
      <c r="A27" s="143" t="s">
        <v>108</v>
      </c>
      <c r="B27" s="477" t="s">
        <v>110</v>
      </c>
      <c r="C27" s="477"/>
      <c r="D27" s="477"/>
      <c r="E27" s="477"/>
      <c r="F27" s="477"/>
      <c r="G27" s="477"/>
      <c r="H27" s="477"/>
      <c r="I27" s="477"/>
      <c r="J27" s="477"/>
      <c r="K27" s="477"/>
      <c r="L27" s="478"/>
      <c r="M27" s="478"/>
      <c r="N27" s="478"/>
      <c r="O27" s="286"/>
      <c r="P27" s="132"/>
    </row>
    <row r="28" spans="1:20" s="114" customFormat="1" ht="21" customHeight="1" x14ac:dyDescent="0.25">
      <c r="A28" s="144" t="s">
        <v>65</v>
      </c>
      <c r="B28" s="492" t="s">
        <v>196</v>
      </c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3"/>
      <c r="O28" s="416"/>
      <c r="P28" s="226"/>
      <c r="Q28" s="226"/>
      <c r="R28" s="226"/>
    </row>
    <row r="29" spans="1:20" s="114" customFormat="1" ht="42.75" customHeight="1" x14ac:dyDescent="0.25">
      <c r="A29" s="211" t="s">
        <v>94</v>
      </c>
      <c r="B29" s="131">
        <v>450</v>
      </c>
      <c r="C29" s="131">
        <v>510</v>
      </c>
      <c r="D29" s="131">
        <v>23</v>
      </c>
      <c r="E29" s="131">
        <v>23</v>
      </c>
      <c r="F29" s="131">
        <v>25</v>
      </c>
      <c r="G29" s="218">
        <v>25</v>
      </c>
      <c r="H29" s="210">
        <v>26</v>
      </c>
      <c r="I29" s="210">
        <v>20</v>
      </c>
      <c r="J29" s="210">
        <f>820+55.4</f>
        <v>875.4</v>
      </c>
      <c r="K29" s="210">
        <v>819.5</v>
      </c>
      <c r="L29" s="217">
        <v>819.5</v>
      </c>
      <c r="M29" s="217">
        <v>819.5</v>
      </c>
      <c r="N29" s="411">
        <v>819.5</v>
      </c>
      <c r="O29" s="210">
        <v>819.5</v>
      </c>
      <c r="P29" s="132"/>
    </row>
    <row r="30" spans="1:20" s="114" customFormat="1" ht="63" customHeight="1" x14ac:dyDescent="0.25">
      <c r="A30" s="290" t="s">
        <v>107</v>
      </c>
      <c r="B30" s="494" t="s">
        <v>227</v>
      </c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14"/>
      <c r="P30" s="132"/>
    </row>
    <row r="31" spans="1:20" s="114" customFormat="1" ht="29.25" customHeight="1" x14ac:dyDescent="0.25">
      <c r="A31" s="291" t="s">
        <v>108</v>
      </c>
      <c r="B31" s="496" t="s">
        <v>110</v>
      </c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286"/>
    </row>
    <row r="32" spans="1:20" s="114" customFormat="1" ht="24.75" customHeight="1" outlineLevel="1" x14ac:dyDescent="0.25">
      <c r="A32" s="122" t="s">
        <v>65</v>
      </c>
      <c r="B32" s="492" t="s">
        <v>196</v>
      </c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3"/>
      <c r="O32" s="402"/>
    </row>
    <row r="33" spans="1:16" s="114" customFormat="1" ht="41.25" customHeight="1" outlineLevel="1" x14ac:dyDescent="0.25">
      <c r="A33" s="161" t="s">
        <v>98</v>
      </c>
      <c r="B33" s="194">
        <v>112</v>
      </c>
      <c r="C33" s="195">
        <v>40</v>
      </c>
      <c r="D33" s="194">
        <v>18</v>
      </c>
      <c r="E33" s="195">
        <v>18</v>
      </c>
      <c r="F33" s="194">
        <v>20</v>
      </c>
      <c r="G33" s="194">
        <v>20</v>
      </c>
      <c r="H33" s="190">
        <v>332</v>
      </c>
      <c r="I33" s="190">
        <v>332</v>
      </c>
      <c r="J33" s="190">
        <v>1168.9000000000001</v>
      </c>
      <c r="K33" s="190">
        <f>1025.2+434.4-100+245.3</f>
        <v>1604.8999999999999</v>
      </c>
      <c r="L33" s="190">
        <f>812.5+382.2</f>
        <v>1194.7</v>
      </c>
      <c r="M33" s="190">
        <v>812.5</v>
      </c>
      <c r="N33" s="409">
        <v>812.5</v>
      </c>
      <c r="O33" s="190">
        <v>812.5</v>
      </c>
      <c r="P33" s="132"/>
    </row>
    <row r="34" spans="1:16" s="114" customFormat="1" ht="30.75" customHeight="1" outlineLevel="1" x14ac:dyDescent="0.25">
      <c r="A34" s="290" t="s">
        <v>107</v>
      </c>
      <c r="B34" s="494" t="s">
        <v>228</v>
      </c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03"/>
      <c r="P34" s="132"/>
    </row>
    <row r="35" spans="1:16" s="114" customFormat="1" ht="28.5" customHeight="1" outlineLevel="1" x14ac:dyDescent="0.25">
      <c r="A35" s="292" t="s">
        <v>108</v>
      </c>
      <c r="B35" s="496" t="s">
        <v>110</v>
      </c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15"/>
      <c r="P35" s="132"/>
    </row>
    <row r="36" spans="1:16" s="114" customFormat="1" ht="16.5" customHeight="1" outlineLevel="1" x14ac:dyDescent="0.25">
      <c r="A36" s="122" t="s">
        <v>65</v>
      </c>
      <c r="B36" s="493" t="s">
        <v>195</v>
      </c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416"/>
    </row>
    <row r="37" spans="1:16" s="114" customFormat="1" ht="46.5" customHeight="1" outlineLevel="1" x14ac:dyDescent="0.25">
      <c r="A37" s="161" t="s">
        <v>94</v>
      </c>
      <c r="B37" s="195">
        <v>250</v>
      </c>
      <c r="C37" s="196">
        <v>260</v>
      </c>
      <c r="D37" s="195">
        <v>14</v>
      </c>
      <c r="E37" s="196">
        <v>14</v>
      </c>
      <c r="F37" s="195">
        <v>14</v>
      </c>
      <c r="G37" s="195">
        <v>14</v>
      </c>
      <c r="H37" s="190">
        <v>100</v>
      </c>
      <c r="I37" s="190">
        <v>300</v>
      </c>
      <c r="J37" s="190">
        <v>1150</v>
      </c>
      <c r="K37" s="190">
        <f>1033.9+240.7</f>
        <v>1274.6000000000001</v>
      </c>
      <c r="L37" s="219">
        <v>816.2</v>
      </c>
      <c r="M37" s="219">
        <v>816.2</v>
      </c>
      <c r="N37" s="409">
        <v>816.2</v>
      </c>
      <c r="O37" s="190">
        <v>816.2</v>
      </c>
      <c r="P37" s="132"/>
    </row>
    <row r="38" spans="1:16" s="114" customFormat="1" ht="40.5" customHeight="1" outlineLevel="1" x14ac:dyDescent="0.25">
      <c r="A38" s="119" t="s">
        <v>107</v>
      </c>
      <c r="B38" s="473" t="s">
        <v>229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05"/>
    </row>
    <row r="39" spans="1:16" s="114" customFormat="1" ht="41.25" customHeight="1" outlineLevel="1" x14ac:dyDescent="0.25">
      <c r="A39" s="161" t="s">
        <v>94</v>
      </c>
      <c r="B39" s="475" t="s">
        <v>110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2"/>
      <c r="O39" s="405"/>
      <c r="P39" s="132"/>
    </row>
    <row r="40" spans="1:16" s="123" customFormat="1" ht="30.75" customHeight="1" outlineLevel="1" x14ac:dyDescent="0.3">
      <c r="A40" s="486" t="s">
        <v>65</v>
      </c>
      <c r="B40" s="488" t="s">
        <v>194</v>
      </c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119"/>
    </row>
    <row r="41" spans="1:16" s="114" customFormat="1" ht="0.75" customHeight="1" outlineLevel="1" x14ac:dyDescent="0.25">
      <c r="A41" s="487" t="s">
        <v>65</v>
      </c>
      <c r="B41" s="490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119"/>
    </row>
    <row r="42" spans="1:16" s="114" customFormat="1" ht="27" customHeight="1" outlineLevel="1" x14ac:dyDescent="0.25">
      <c r="A42" s="161" t="s">
        <v>94</v>
      </c>
      <c r="B42" s="195">
        <v>3000</v>
      </c>
      <c r="C42" s="221">
        <v>3000</v>
      </c>
      <c r="D42" s="221">
        <v>0</v>
      </c>
      <c r="E42" s="221">
        <v>6</v>
      </c>
      <c r="F42" s="221">
        <v>7</v>
      </c>
      <c r="G42" s="221">
        <v>7</v>
      </c>
      <c r="H42" s="190">
        <v>4237.2299999999996</v>
      </c>
      <c r="I42" s="190">
        <f>5945.7+187.6</f>
        <v>6133.3</v>
      </c>
      <c r="J42" s="190">
        <f>762.1+200</f>
        <v>962.1</v>
      </c>
      <c r="K42" s="190">
        <v>962.1</v>
      </c>
      <c r="L42" s="219">
        <f>762.1+655.4</f>
        <v>1417.5</v>
      </c>
      <c r="M42" s="219">
        <v>762.1</v>
      </c>
      <c r="N42" s="409">
        <v>762.1</v>
      </c>
      <c r="O42" s="190">
        <v>762.1</v>
      </c>
      <c r="P42" s="132"/>
    </row>
    <row r="43" spans="1:16" s="114" customFormat="1" ht="33" customHeight="1" outlineLevel="1" x14ac:dyDescent="0.25">
      <c r="A43" s="119" t="s">
        <v>107</v>
      </c>
      <c r="B43" s="473" t="s">
        <v>230</v>
      </c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190"/>
      <c r="P43" s="132"/>
    </row>
    <row r="44" spans="1:16" s="114" customFormat="1" ht="27" customHeight="1" outlineLevel="1" x14ac:dyDescent="0.25">
      <c r="A44" s="161" t="s">
        <v>94</v>
      </c>
      <c r="B44" s="475" t="s">
        <v>110</v>
      </c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2"/>
      <c r="O44" s="190"/>
      <c r="P44" s="132"/>
    </row>
    <row r="45" spans="1:16" s="114" customFormat="1" ht="27" customHeight="1" outlineLevel="1" x14ac:dyDescent="0.25">
      <c r="A45" s="486" t="s">
        <v>65</v>
      </c>
      <c r="B45" s="488" t="s">
        <v>194</v>
      </c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67"/>
      <c r="P45" s="132"/>
    </row>
    <row r="46" spans="1:16" s="114" customFormat="1" ht="7.5" customHeight="1" outlineLevel="1" x14ac:dyDescent="0.25">
      <c r="A46" s="487" t="s">
        <v>65</v>
      </c>
      <c r="B46" s="490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69"/>
      <c r="P46" s="132"/>
    </row>
    <row r="47" spans="1:16" s="114" customFormat="1" ht="38.25" customHeight="1" outlineLevel="1" x14ac:dyDescent="0.25">
      <c r="A47" s="161" t="s">
        <v>94</v>
      </c>
      <c r="B47" s="195">
        <v>3000</v>
      </c>
      <c r="C47" s="221">
        <v>3000</v>
      </c>
      <c r="D47" s="221">
        <v>0</v>
      </c>
      <c r="E47" s="221">
        <v>14</v>
      </c>
      <c r="F47" s="221">
        <v>14</v>
      </c>
      <c r="G47" s="221">
        <v>14</v>
      </c>
      <c r="H47" s="190">
        <v>4237.2299999999996</v>
      </c>
      <c r="I47" s="190">
        <f>5945.7+187.6</f>
        <v>6133.3</v>
      </c>
      <c r="J47" s="190">
        <f>858.9+387</f>
        <v>1245.9000000000001</v>
      </c>
      <c r="K47" s="190">
        <v>958.9</v>
      </c>
      <c r="L47" s="190">
        <v>858.9</v>
      </c>
      <c r="M47" s="190">
        <v>858.9</v>
      </c>
      <c r="N47" s="409">
        <v>858.9</v>
      </c>
      <c r="O47" s="190">
        <v>858.9</v>
      </c>
      <c r="P47" s="132"/>
    </row>
    <row r="48" spans="1:16" s="114" customFormat="1" ht="34.5" customHeight="1" outlineLevel="1" x14ac:dyDescent="0.25">
      <c r="A48" s="119" t="s">
        <v>107</v>
      </c>
      <c r="B48" s="473" t="s">
        <v>231</v>
      </c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190"/>
      <c r="P48" s="132"/>
    </row>
    <row r="49" spans="1:20" s="114" customFormat="1" ht="46.5" customHeight="1" outlineLevel="1" x14ac:dyDescent="0.25">
      <c r="A49" s="161" t="s">
        <v>94</v>
      </c>
      <c r="B49" s="475" t="s">
        <v>232</v>
      </c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2"/>
      <c r="O49" s="190"/>
      <c r="P49" s="132"/>
    </row>
    <row r="50" spans="1:20" s="114" customFormat="1" ht="22.5" customHeight="1" outlineLevel="1" x14ac:dyDescent="0.25">
      <c r="A50" s="486" t="s">
        <v>65</v>
      </c>
      <c r="B50" s="488" t="s">
        <v>194</v>
      </c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67"/>
      <c r="P50" s="132"/>
    </row>
    <row r="51" spans="1:20" s="114" customFormat="1" ht="3.75" customHeight="1" outlineLevel="1" x14ac:dyDescent="0.25">
      <c r="A51" s="487" t="s">
        <v>65</v>
      </c>
      <c r="B51" s="490"/>
      <c r="C51" s="491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69"/>
      <c r="P51" s="132"/>
    </row>
    <row r="52" spans="1:20" s="114" customFormat="1" ht="43.5" customHeight="1" outlineLevel="1" x14ac:dyDescent="0.25">
      <c r="A52" s="293" t="s">
        <v>94</v>
      </c>
      <c r="B52" s="195">
        <v>3000</v>
      </c>
      <c r="C52" s="195">
        <v>3000</v>
      </c>
      <c r="D52" s="195">
        <v>2718</v>
      </c>
      <c r="E52" s="195">
        <v>2718</v>
      </c>
      <c r="F52" s="195">
        <v>2718</v>
      </c>
      <c r="G52" s="195">
        <v>2718</v>
      </c>
      <c r="H52" s="222">
        <v>4237.2299999999996</v>
      </c>
      <c r="I52" s="222">
        <f>5945.7+187.6</f>
        <v>6133.3</v>
      </c>
      <c r="J52" s="222">
        <f>1536.9+400</f>
        <v>1936.9</v>
      </c>
      <c r="K52" s="222">
        <f>1636.9-42.9-178</f>
        <v>1416</v>
      </c>
      <c r="L52" s="222">
        <f>1536.9-121.7</f>
        <v>1415.2</v>
      </c>
      <c r="M52" s="222">
        <v>1415.2</v>
      </c>
      <c r="N52" s="412">
        <f>1536.9-121.7</f>
        <v>1415.2</v>
      </c>
      <c r="O52" s="222">
        <f>1536.9-121.7</f>
        <v>1415.2</v>
      </c>
      <c r="P52" s="132"/>
    </row>
    <row r="53" spans="1:20" s="114" customFormat="1" ht="1.5" customHeight="1" outlineLevel="1" x14ac:dyDescent="0.25">
      <c r="A53" s="294"/>
      <c r="B53" s="295"/>
      <c r="C53" s="213"/>
      <c r="D53" s="213"/>
      <c r="E53" s="213"/>
      <c r="F53" s="213"/>
      <c r="G53" s="213"/>
      <c r="H53" s="214"/>
      <c r="I53" s="214"/>
      <c r="J53" s="214"/>
      <c r="K53" s="214"/>
      <c r="L53" s="214"/>
      <c r="M53" s="214"/>
      <c r="N53" s="214"/>
      <c r="O53" s="190"/>
      <c r="P53" s="132"/>
    </row>
    <row r="54" spans="1:20" s="114" customFormat="1" ht="39" customHeight="1" outlineLevel="1" x14ac:dyDescent="0.25">
      <c r="A54" s="142" t="s">
        <v>107</v>
      </c>
      <c r="B54" s="480" t="s">
        <v>233</v>
      </c>
      <c r="C54" s="507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403"/>
      <c r="P54" s="132"/>
    </row>
    <row r="55" spans="1:20" s="114" customFormat="1" ht="36.75" customHeight="1" outlineLevel="1" x14ac:dyDescent="0.25">
      <c r="A55" s="296" t="s">
        <v>108</v>
      </c>
      <c r="B55" s="478" t="s">
        <v>234</v>
      </c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286"/>
      <c r="P55" s="132"/>
    </row>
    <row r="56" spans="1:20" s="114" customFormat="1" ht="30.75" customHeight="1" outlineLevel="1" x14ac:dyDescent="0.25">
      <c r="A56" s="144" t="s">
        <v>68</v>
      </c>
      <c r="B56" s="498" t="s">
        <v>162</v>
      </c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119"/>
      <c r="P56" s="132"/>
    </row>
    <row r="57" spans="1:20" s="114" customFormat="1" ht="46.5" customHeight="1" outlineLevel="1" x14ac:dyDescent="0.25">
      <c r="A57" s="224" t="s">
        <v>94</v>
      </c>
      <c r="B57" s="297">
        <v>701</v>
      </c>
      <c r="C57" s="298">
        <v>703</v>
      </c>
      <c r="D57" s="297">
        <v>595</v>
      </c>
      <c r="E57" s="297">
        <v>551</v>
      </c>
      <c r="F57" s="297">
        <v>595</v>
      </c>
      <c r="G57" s="297">
        <v>595</v>
      </c>
      <c r="H57" s="195">
        <v>8415.5</v>
      </c>
      <c r="I57" s="193">
        <f>11519-195.7</f>
        <v>11323.3</v>
      </c>
      <c r="J57" s="193">
        <f>9500+754.3</f>
        <v>10254.299999999999</v>
      </c>
      <c r="K57" s="193">
        <f>10632.45-69.3</f>
        <v>10563.150000000001</v>
      </c>
      <c r="L57" s="193">
        <v>8944.4</v>
      </c>
      <c r="M57" s="193">
        <v>8944.6</v>
      </c>
      <c r="N57" s="413">
        <v>8944.6</v>
      </c>
      <c r="O57" s="193">
        <v>8944.6</v>
      </c>
      <c r="P57" s="132"/>
      <c r="Q57" s="132"/>
      <c r="R57" s="132"/>
      <c r="S57" s="132"/>
      <c r="T57" s="132"/>
    </row>
    <row r="58" spans="1:20" s="114" customFormat="1" ht="27.75" customHeight="1" outlineLevel="1" x14ac:dyDescent="0.25">
      <c r="A58" s="142" t="s">
        <v>107</v>
      </c>
      <c r="B58" s="479" t="s">
        <v>235</v>
      </c>
      <c r="C58" s="479"/>
      <c r="D58" s="479"/>
      <c r="E58" s="479"/>
      <c r="F58" s="479"/>
      <c r="G58" s="479"/>
      <c r="H58" s="479"/>
      <c r="I58" s="479"/>
      <c r="J58" s="479"/>
      <c r="K58" s="479"/>
      <c r="L58" s="480"/>
      <c r="M58" s="480"/>
      <c r="N58" s="480"/>
      <c r="O58" s="403"/>
      <c r="P58" s="132"/>
    </row>
    <row r="59" spans="1:20" s="114" customFormat="1" ht="33.75" customHeight="1" outlineLevel="1" x14ac:dyDescent="0.25">
      <c r="A59" s="299" t="s">
        <v>108</v>
      </c>
      <c r="B59" s="477" t="s">
        <v>236</v>
      </c>
      <c r="C59" s="477"/>
      <c r="D59" s="477"/>
      <c r="E59" s="477"/>
      <c r="F59" s="477"/>
      <c r="G59" s="477"/>
      <c r="H59" s="477"/>
      <c r="I59" s="477"/>
      <c r="J59" s="477"/>
      <c r="K59" s="477"/>
      <c r="L59" s="478"/>
      <c r="M59" s="478"/>
      <c r="N59" s="478"/>
      <c r="O59" s="417"/>
      <c r="P59" s="132"/>
    </row>
    <row r="60" spans="1:20" s="114" customFormat="1" ht="27.75" customHeight="1" outlineLevel="1" x14ac:dyDescent="0.25">
      <c r="A60" s="144" t="s">
        <v>68</v>
      </c>
      <c r="B60" s="498" t="s">
        <v>162</v>
      </c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18"/>
      <c r="P60" s="132"/>
    </row>
    <row r="61" spans="1:20" s="114" customFormat="1" ht="45" customHeight="1" outlineLevel="1" x14ac:dyDescent="0.25">
      <c r="A61" s="300" t="s">
        <v>94</v>
      </c>
      <c r="B61" s="301">
        <v>150</v>
      </c>
      <c r="C61" s="301">
        <v>150</v>
      </c>
      <c r="D61" s="301">
        <v>70</v>
      </c>
      <c r="E61" s="301">
        <v>70</v>
      </c>
      <c r="F61" s="301">
        <v>70</v>
      </c>
      <c r="G61" s="301">
        <v>70</v>
      </c>
      <c r="H61" s="302">
        <v>30</v>
      </c>
      <c r="I61" s="302">
        <v>0</v>
      </c>
      <c r="J61" s="302">
        <v>2143.3000000000002</v>
      </c>
      <c r="K61" s="302">
        <v>2332.81</v>
      </c>
      <c r="L61" s="303">
        <f>1918.4+298.4</f>
        <v>2216.8000000000002</v>
      </c>
      <c r="M61" s="303">
        <v>1918.4</v>
      </c>
      <c r="N61" s="303">
        <v>1918.4</v>
      </c>
      <c r="O61" s="210">
        <v>1918.4</v>
      </c>
      <c r="P61" s="132"/>
    </row>
    <row r="62" spans="1:20" s="114" customFormat="1" ht="36.75" customHeight="1" outlineLevel="1" x14ac:dyDescent="0.25">
      <c r="A62" s="142" t="s">
        <v>107</v>
      </c>
      <c r="B62" s="479" t="s">
        <v>237</v>
      </c>
      <c r="C62" s="479"/>
      <c r="D62" s="479"/>
      <c r="E62" s="479"/>
      <c r="F62" s="479"/>
      <c r="G62" s="479"/>
      <c r="H62" s="479"/>
      <c r="I62" s="479"/>
      <c r="J62" s="479"/>
      <c r="K62" s="479"/>
      <c r="L62" s="480"/>
      <c r="M62" s="480"/>
      <c r="N62" s="480"/>
      <c r="O62" s="403"/>
      <c r="P62" s="132"/>
    </row>
    <row r="63" spans="1:20" s="114" customFormat="1" ht="28.9" customHeight="1" outlineLevel="1" x14ac:dyDescent="0.25">
      <c r="A63" s="143" t="s">
        <v>108</v>
      </c>
      <c r="B63" s="477" t="s">
        <v>234</v>
      </c>
      <c r="C63" s="477"/>
      <c r="D63" s="477"/>
      <c r="E63" s="477"/>
      <c r="F63" s="477"/>
      <c r="G63" s="477"/>
      <c r="H63" s="477"/>
      <c r="I63" s="477"/>
      <c r="J63" s="477"/>
      <c r="K63" s="477"/>
      <c r="L63" s="478"/>
      <c r="M63" s="478"/>
      <c r="N63" s="478"/>
      <c r="O63" s="286"/>
      <c r="P63" s="132"/>
    </row>
    <row r="64" spans="1:20" s="114" customFormat="1" ht="15" customHeight="1" outlineLevel="1" x14ac:dyDescent="0.25">
      <c r="A64" s="144" t="s">
        <v>68</v>
      </c>
      <c r="B64" s="498" t="s">
        <v>162</v>
      </c>
      <c r="C64" s="499"/>
      <c r="D64" s="499"/>
      <c r="E64" s="499"/>
      <c r="F64" s="499"/>
      <c r="G64" s="499"/>
      <c r="H64" s="499"/>
      <c r="I64" s="499"/>
      <c r="J64" s="499"/>
      <c r="K64" s="499"/>
      <c r="L64" s="499"/>
      <c r="M64" s="499"/>
      <c r="N64" s="499"/>
      <c r="O64" s="119"/>
      <c r="P64" s="132"/>
    </row>
    <row r="65" spans="1:16" s="114" customFormat="1" ht="42" customHeight="1" outlineLevel="1" x14ac:dyDescent="0.25">
      <c r="A65" s="211" t="s">
        <v>94</v>
      </c>
      <c r="B65" s="304">
        <v>2</v>
      </c>
      <c r="C65" s="304">
        <v>8</v>
      </c>
      <c r="D65" s="304">
        <v>38</v>
      </c>
      <c r="E65" s="304">
        <v>38</v>
      </c>
      <c r="F65" s="304">
        <v>38</v>
      </c>
      <c r="G65" s="305">
        <v>38</v>
      </c>
      <c r="H65" s="210">
        <v>1015.93</v>
      </c>
      <c r="I65" s="210">
        <v>195.7</v>
      </c>
      <c r="J65" s="210">
        <v>482.2</v>
      </c>
      <c r="K65" s="210">
        <v>588.66999999999996</v>
      </c>
      <c r="L65" s="217">
        <v>482.2</v>
      </c>
      <c r="M65" s="217">
        <v>482.2</v>
      </c>
      <c r="N65" s="411">
        <v>482.2</v>
      </c>
      <c r="O65" s="210">
        <v>482.2</v>
      </c>
      <c r="P65" s="132"/>
    </row>
    <row r="66" spans="1:16" s="114" customFormat="1" ht="45" customHeight="1" x14ac:dyDescent="0.25">
      <c r="A66" s="142" t="s">
        <v>107</v>
      </c>
      <c r="B66" s="479" t="s">
        <v>239</v>
      </c>
      <c r="C66" s="479"/>
      <c r="D66" s="479"/>
      <c r="E66" s="479"/>
      <c r="F66" s="479"/>
      <c r="G66" s="479"/>
      <c r="H66" s="479"/>
      <c r="I66" s="479"/>
      <c r="J66" s="479"/>
      <c r="K66" s="479"/>
      <c r="L66" s="480"/>
      <c r="M66" s="480"/>
      <c r="N66" s="480"/>
      <c r="O66" s="419"/>
      <c r="P66" s="306"/>
    </row>
    <row r="67" spans="1:16" s="121" customFormat="1" ht="27" customHeight="1" outlineLevel="2" x14ac:dyDescent="0.2">
      <c r="A67" s="508" t="s">
        <v>108</v>
      </c>
      <c r="B67" s="477" t="s">
        <v>109</v>
      </c>
      <c r="C67" s="477"/>
      <c r="D67" s="477"/>
      <c r="E67" s="477"/>
      <c r="F67" s="477"/>
      <c r="G67" s="477"/>
      <c r="H67" s="477"/>
      <c r="I67" s="477"/>
      <c r="J67" s="477"/>
      <c r="K67" s="477"/>
      <c r="L67" s="478"/>
      <c r="M67" s="478"/>
      <c r="N67" s="478"/>
      <c r="O67" s="223"/>
      <c r="P67" s="140"/>
    </row>
    <row r="68" spans="1:16" s="121" customFormat="1" ht="27" customHeight="1" outlineLevel="2" x14ac:dyDescent="0.2">
      <c r="A68" s="509"/>
      <c r="B68" s="307"/>
      <c r="C68" s="308"/>
      <c r="D68" s="485" t="s">
        <v>238</v>
      </c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20"/>
      <c r="P68" s="140"/>
    </row>
    <row r="69" spans="1:16" s="114" customFormat="1" ht="15" outlineLevel="2" x14ac:dyDescent="0.25">
      <c r="A69" s="309" t="s">
        <v>68</v>
      </c>
      <c r="B69" s="498" t="s">
        <v>162</v>
      </c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20"/>
      <c r="P69" s="132"/>
    </row>
    <row r="70" spans="1:16" s="114" customFormat="1" ht="29.25" customHeight="1" outlineLevel="2" x14ac:dyDescent="0.25">
      <c r="A70" s="500" t="s">
        <v>94</v>
      </c>
      <c r="B70" s="305">
        <v>2</v>
      </c>
      <c r="C70" s="305">
        <v>8</v>
      </c>
      <c r="D70" s="305">
        <v>30</v>
      </c>
      <c r="E70" s="305">
        <v>38</v>
      </c>
      <c r="F70" s="305">
        <v>40</v>
      </c>
      <c r="G70" s="305">
        <v>42</v>
      </c>
      <c r="H70" s="210">
        <v>1015.93</v>
      </c>
      <c r="I70" s="210">
        <v>195.7</v>
      </c>
      <c r="J70" s="502">
        <v>101.6</v>
      </c>
      <c r="K70" s="502">
        <v>123.13</v>
      </c>
      <c r="L70" s="502">
        <v>101.6</v>
      </c>
      <c r="M70" s="502">
        <v>101.6</v>
      </c>
      <c r="N70" s="504">
        <v>101.6</v>
      </c>
      <c r="O70" s="528">
        <v>101.6</v>
      </c>
    </row>
    <row r="71" spans="1:16" s="114" customFormat="1" ht="15" outlineLevel="2" x14ac:dyDescent="0.25">
      <c r="A71" s="501"/>
      <c r="B71" s="223"/>
      <c r="C71" s="223"/>
      <c r="D71" s="223">
        <v>30</v>
      </c>
      <c r="E71" s="223">
        <v>70</v>
      </c>
      <c r="F71" s="223">
        <v>70</v>
      </c>
      <c r="G71" s="223">
        <v>70</v>
      </c>
      <c r="H71" s="223"/>
      <c r="I71" s="223"/>
      <c r="J71" s="503"/>
      <c r="K71" s="503"/>
      <c r="L71" s="503"/>
      <c r="M71" s="503"/>
      <c r="N71" s="505"/>
      <c r="O71" s="528"/>
    </row>
    <row r="72" spans="1:16" s="114" customFormat="1" ht="15" outlineLevel="2" x14ac:dyDescent="0.25">
      <c r="A72" s="113"/>
      <c r="B72" s="113"/>
      <c r="C72" s="113"/>
      <c r="D72" s="113"/>
      <c r="E72" s="113"/>
      <c r="F72" s="113"/>
      <c r="G72" s="113"/>
      <c r="H72" s="113"/>
      <c r="I72" s="113"/>
      <c r="J72" s="152"/>
      <c r="K72" s="113"/>
      <c r="L72" s="113"/>
      <c r="M72" s="113"/>
      <c r="N72" s="113"/>
      <c r="O72" s="223"/>
    </row>
    <row r="75" spans="1:16" s="124" customFormat="1" ht="15.75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</row>
  </sheetData>
  <mergeCells count="71">
    <mergeCell ref="O18:O20"/>
    <mergeCell ref="O70:O71"/>
    <mergeCell ref="M18:M20"/>
    <mergeCell ref="O45:O46"/>
    <mergeCell ref="O50:O51"/>
    <mergeCell ref="M70:M71"/>
    <mergeCell ref="B67:N67"/>
    <mergeCell ref="B69:N69"/>
    <mergeCell ref="B59:N59"/>
    <mergeCell ref="B60:N60"/>
    <mergeCell ref="J1:N1"/>
    <mergeCell ref="B64:N64"/>
    <mergeCell ref="B28:N28"/>
    <mergeCell ref="A3:N3"/>
    <mergeCell ref="A4:N4"/>
    <mergeCell ref="A6:A7"/>
    <mergeCell ref="B6:F6"/>
    <mergeCell ref="B9:N9"/>
    <mergeCell ref="H6:N6"/>
    <mergeCell ref="B13:N13"/>
    <mergeCell ref="B14:N14"/>
    <mergeCell ref="B10:N10"/>
    <mergeCell ref="A22:A23"/>
    <mergeCell ref="B17:N17"/>
    <mergeCell ref="B11:N11"/>
    <mergeCell ref="B21:N21"/>
    <mergeCell ref="A14:A16"/>
    <mergeCell ref="D15:N15"/>
    <mergeCell ref="D16:N16"/>
    <mergeCell ref="A18:A20"/>
    <mergeCell ref="A70:A71"/>
    <mergeCell ref="J70:J71"/>
    <mergeCell ref="K70:K71"/>
    <mergeCell ref="L70:L71"/>
    <mergeCell ref="N70:N71"/>
    <mergeCell ref="D68:N68"/>
    <mergeCell ref="B34:N34"/>
    <mergeCell ref="B35:N35"/>
    <mergeCell ref="A50:A51"/>
    <mergeCell ref="B50:N51"/>
    <mergeCell ref="B56:N56"/>
    <mergeCell ref="B66:N66"/>
    <mergeCell ref="B38:N38"/>
    <mergeCell ref="B40:N41"/>
    <mergeCell ref="B62:N62"/>
    <mergeCell ref="B36:N36"/>
    <mergeCell ref="B54:N54"/>
    <mergeCell ref="A67:A68"/>
    <mergeCell ref="B63:N63"/>
    <mergeCell ref="A45:A46"/>
    <mergeCell ref="B45:N46"/>
    <mergeCell ref="A40:A41"/>
    <mergeCell ref="B32:N32"/>
    <mergeCell ref="B44:N44"/>
    <mergeCell ref="B58:N58"/>
    <mergeCell ref="B48:N48"/>
    <mergeCell ref="B49:N49"/>
    <mergeCell ref="B22:N22"/>
    <mergeCell ref="B55:N55"/>
    <mergeCell ref="B30:N30"/>
    <mergeCell ref="B31:N31"/>
    <mergeCell ref="J18:J20"/>
    <mergeCell ref="K18:K20"/>
    <mergeCell ref="L18:L20"/>
    <mergeCell ref="N18:N20"/>
    <mergeCell ref="B43:N43"/>
    <mergeCell ref="B23:N23"/>
    <mergeCell ref="B27:N27"/>
    <mergeCell ref="B26:N26"/>
    <mergeCell ref="B39:N39"/>
    <mergeCell ref="B24:N24"/>
  </mergeCells>
  <phoneticPr fontId="20" type="noConversion"/>
  <pageMargins left="0.25" right="0.25" top="0.65708333333333335" bottom="0.39608333333333334" header="0.3" footer="0.3"/>
  <pageSetup paperSize="9" scale="91" orientation="landscape" horizontalDpi="180" verticalDpi="180" r:id="rId1"/>
  <rowBreaks count="3" manualBreakCount="3">
    <brk id="20" max="16383" man="1"/>
    <brk id="33" max="16383" man="1"/>
    <brk id="5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view="pageBreakPreview" zoomScaleNormal="100" zoomScaleSheetLayoutView="100" workbookViewId="0">
      <selection sqref="A1:IV1"/>
    </sheetView>
  </sheetViews>
  <sheetFormatPr defaultRowHeight="12.75" x14ac:dyDescent="0.2"/>
  <cols>
    <col min="1" max="1" width="4.85546875" style="1" customWidth="1"/>
    <col min="2" max="2" width="33.28515625" style="1" customWidth="1"/>
    <col min="3" max="3" width="16" style="1" customWidth="1"/>
    <col min="4" max="4" width="30.140625" style="1" customWidth="1"/>
    <col min="5" max="5" width="16.28515625" style="1" customWidth="1"/>
    <col min="6" max="6" width="17.85546875" style="1" customWidth="1"/>
    <col min="7" max="7" width="18.140625" style="1" customWidth="1"/>
    <col min="8" max="8" width="11.5703125" style="1" customWidth="1"/>
    <col min="9" max="10" width="10.5703125" style="1" customWidth="1"/>
    <col min="11" max="11" width="11" style="1" customWidth="1"/>
    <col min="12" max="16384" width="9.140625" style="1"/>
  </cols>
  <sheetData>
    <row r="1" spans="1:13" s="13" customFormat="1" ht="45.75" customHeight="1" x14ac:dyDescent="0.25">
      <c r="F1" s="537" t="s">
        <v>325</v>
      </c>
      <c r="G1" s="537"/>
      <c r="H1" s="537"/>
      <c r="I1" s="537"/>
      <c r="J1" s="408"/>
    </row>
    <row r="2" spans="1:13" ht="12.75" customHeight="1" x14ac:dyDescent="0.25">
      <c r="A2" s="538"/>
      <c r="B2" s="538"/>
      <c r="C2" s="538"/>
      <c r="D2" s="538"/>
      <c r="E2" s="538"/>
      <c r="F2" s="538"/>
      <c r="G2" s="538"/>
      <c r="H2" s="538"/>
    </row>
    <row r="3" spans="1:13" ht="29.25" customHeight="1" x14ac:dyDescent="0.2">
      <c r="A3" s="539" t="s">
        <v>198</v>
      </c>
      <c r="B3" s="539"/>
      <c r="C3" s="539"/>
      <c r="D3" s="539"/>
      <c r="E3" s="539"/>
      <c r="F3" s="539"/>
      <c r="G3" s="539"/>
      <c r="H3" s="539"/>
      <c r="I3" s="251"/>
      <c r="J3" s="251"/>
    </row>
    <row r="4" spans="1:13" x14ac:dyDescent="0.2">
      <c r="L4" s="18"/>
    </row>
    <row r="5" spans="1:13" s="17" customFormat="1" ht="15" customHeight="1" x14ac:dyDescent="0.25">
      <c r="A5" s="535" t="s">
        <v>17</v>
      </c>
      <c r="B5" s="535" t="s">
        <v>16</v>
      </c>
      <c r="C5" s="536" t="s">
        <v>15</v>
      </c>
      <c r="D5" s="536" t="s">
        <v>14</v>
      </c>
      <c r="E5" s="536" t="s">
        <v>13</v>
      </c>
      <c r="F5" s="536" t="s">
        <v>12</v>
      </c>
      <c r="G5" s="536" t="s">
        <v>11</v>
      </c>
      <c r="H5" s="536" t="s">
        <v>187</v>
      </c>
      <c r="I5" s="536" t="s">
        <v>277</v>
      </c>
      <c r="J5" s="536" t="s">
        <v>278</v>
      </c>
      <c r="K5" s="536" t="s">
        <v>332</v>
      </c>
    </row>
    <row r="6" spans="1:13" s="17" customFormat="1" ht="31.5" customHeight="1" x14ac:dyDescent="0.25">
      <c r="A6" s="535"/>
      <c r="B6" s="535"/>
      <c r="C6" s="536"/>
      <c r="D6" s="536"/>
      <c r="E6" s="536" t="s">
        <v>10</v>
      </c>
      <c r="F6" s="536" t="s">
        <v>10</v>
      </c>
      <c r="G6" s="536" t="s">
        <v>10</v>
      </c>
      <c r="H6" s="536" t="s">
        <v>10</v>
      </c>
      <c r="I6" s="536" t="s">
        <v>10</v>
      </c>
      <c r="J6" s="536" t="s">
        <v>10</v>
      </c>
      <c r="K6" s="536" t="s">
        <v>10</v>
      </c>
    </row>
    <row r="7" spans="1:13" s="17" customFormat="1" ht="42" customHeight="1" x14ac:dyDescent="0.25">
      <c r="A7" s="11"/>
      <c r="B7" s="11" t="s">
        <v>9</v>
      </c>
      <c r="C7" s="529" t="s">
        <v>156</v>
      </c>
      <c r="D7" s="530"/>
      <c r="E7" s="530"/>
      <c r="F7" s="530"/>
      <c r="G7" s="530"/>
      <c r="H7" s="530"/>
      <c r="I7" s="530"/>
      <c r="J7" s="530"/>
      <c r="K7" s="531"/>
    </row>
    <row r="8" spans="1:13" s="13" customFormat="1" ht="25.5" customHeight="1" x14ac:dyDescent="0.25">
      <c r="A8" s="8"/>
      <c r="B8" s="16" t="s">
        <v>27</v>
      </c>
      <c r="C8" s="6"/>
      <c r="D8" s="6"/>
      <c r="E8" s="6"/>
      <c r="F8" s="6"/>
      <c r="G8" s="6"/>
      <c r="H8" s="6"/>
      <c r="I8" s="6"/>
      <c r="J8" s="6"/>
      <c r="K8" s="253"/>
    </row>
    <row r="9" spans="1:13" s="13" customFormat="1" ht="79.5" customHeight="1" x14ac:dyDescent="0.25">
      <c r="A9" s="8" t="s">
        <v>8</v>
      </c>
      <c r="B9" s="14" t="s">
        <v>279</v>
      </c>
      <c r="C9" s="6" t="s">
        <v>2</v>
      </c>
      <c r="D9" s="5" t="s">
        <v>0</v>
      </c>
      <c r="E9" s="6">
        <v>29.5</v>
      </c>
      <c r="F9" s="70">
        <v>31.16</v>
      </c>
      <c r="G9" s="70">
        <v>32</v>
      </c>
      <c r="H9" s="70">
        <v>34</v>
      </c>
      <c r="I9" s="70">
        <v>36</v>
      </c>
      <c r="J9" s="70">
        <v>38</v>
      </c>
      <c r="K9" s="254">
        <v>38</v>
      </c>
    </row>
    <row r="10" spans="1:13" s="13" customFormat="1" ht="105" customHeight="1" x14ac:dyDescent="0.25">
      <c r="A10" s="8" t="s">
        <v>7</v>
      </c>
      <c r="B10" s="7" t="s">
        <v>6</v>
      </c>
      <c r="C10" s="6" t="s">
        <v>2</v>
      </c>
      <c r="D10" s="5" t="s">
        <v>0</v>
      </c>
      <c r="E10" s="15">
        <v>6.6</v>
      </c>
      <c r="F10" s="15">
        <v>6.89</v>
      </c>
      <c r="G10" s="70">
        <v>7</v>
      </c>
      <c r="H10" s="70">
        <v>8</v>
      </c>
      <c r="I10" s="70">
        <v>9</v>
      </c>
      <c r="J10" s="70">
        <v>10</v>
      </c>
      <c r="K10" s="254">
        <v>10</v>
      </c>
    </row>
    <row r="11" spans="1:13" s="9" customFormat="1" ht="96" customHeight="1" x14ac:dyDescent="0.25">
      <c r="A11" s="8" t="s">
        <v>5</v>
      </c>
      <c r="B11" s="12" t="s">
        <v>280</v>
      </c>
      <c r="C11" s="6" t="s">
        <v>2</v>
      </c>
      <c r="D11" s="5" t="s">
        <v>0</v>
      </c>
      <c r="E11" s="15">
        <v>0</v>
      </c>
      <c r="F11" s="15">
        <v>25</v>
      </c>
      <c r="G11" s="70">
        <v>30</v>
      </c>
      <c r="H11" s="70">
        <v>37</v>
      </c>
      <c r="I11" s="70">
        <v>45</v>
      </c>
      <c r="J11" s="70">
        <v>50</v>
      </c>
      <c r="K11" s="254">
        <v>50</v>
      </c>
    </row>
    <row r="13" spans="1:13" ht="18.75" x14ac:dyDescent="0.2">
      <c r="B13" s="534"/>
      <c r="C13" s="534"/>
      <c r="D13" s="4"/>
      <c r="E13" s="4"/>
      <c r="F13" s="3"/>
      <c r="G13" s="3"/>
      <c r="H13" s="2"/>
      <c r="K13" s="2"/>
    </row>
    <row r="14" spans="1:13" ht="34.5" customHeight="1" x14ac:dyDescent="0.2">
      <c r="B14" s="532" t="s">
        <v>70</v>
      </c>
      <c r="C14" s="532"/>
      <c r="D14" s="145"/>
      <c r="E14" s="145"/>
      <c r="F14" s="533" t="s">
        <v>215</v>
      </c>
      <c r="G14" s="533"/>
      <c r="H14" s="145"/>
      <c r="I14" s="145"/>
      <c r="J14" s="145"/>
      <c r="K14" s="145"/>
      <c r="L14" s="145"/>
      <c r="M14" s="145"/>
    </row>
  </sheetData>
  <mergeCells count="18">
    <mergeCell ref="F1:I1"/>
    <mergeCell ref="I5:I6"/>
    <mergeCell ref="H5:H6"/>
    <mergeCell ref="A2:H2"/>
    <mergeCell ref="A3:H3"/>
    <mergeCell ref="D5:D6"/>
    <mergeCell ref="E5:E6"/>
    <mergeCell ref="F5:F6"/>
    <mergeCell ref="C7:K7"/>
    <mergeCell ref="B14:C14"/>
    <mergeCell ref="F14:G14"/>
    <mergeCell ref="B13:C13"/>
    <mergeCell ref="A5:A6"/>
    <mergeCell ref="B5:B6"/>
    <mergeCell ref="C5:C6"/>
    <mergeCell ref="G5:G6"/>
    <mergeCell ref="K5:K6"/>
    <mergeCell ref="J5:J6"/>
  </mergeCells>
  <phoneticPr fontId="20" type="noConversion"/>
  <pageMargins left="0.47244094488188981" right="0.15748031496062992" top="0.15748031496062992" bottom="0.23622047244094491" header="0.19685039370078741" footer="0.19685039370078741"/>
  <pageSetup paperSize="9" scale="7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view="pageBreakPreview" zoomScale="70" zoomScaleNormal="100" zoomScaleSheetLayoutView="70" workbookViewId="0">
      <selection sqref="A1:IV1"/>
    </sheetView>
  </sheetViews>
  <sheetFormatPr defaultColWidth="11.5703125" defaultRowHeight="12.75" x14ac:dyDescent="0.2"/>
  <cols>
    <col min="1" max="1" width="11.5703125" style="20" customWidth="1"/>
    <col min="2" max="2" width="65.7109375" style="19" customWidth="1"/>
    <col min="3" max="3" width="17.140625" style="19" customWidth="1"/>
    <col min="4" max="4" width="16.5703125" style="19" customWidth="1"/>
    <col min="5" max="5" width="22.140625" style="19" customWidth="1"/>
    <col min="6" max="6" width="8.42578125" style="19" customWidth="1"/>
    <col min="7" max="7" width="8.85546875" style="19" customWidth="1"/>
    <col min="8" max="8" width="9.140625" style="19" customWidth="1"/>
    <col min="9" max="9" width="9.7109375" style="19" customWidth="1"/>
    <col min="10" max="11" width="10.42578125" style="19" customWidth="1"/>
    <col min="12" max="13" width="11.5703125" style="19"/>
    <col min="14" max="14" width="29" style="19" customWidth="1"/>
    <col min="15" max="16384" width="11.5703125" style="19"/>
  </cols>
  <sheetData>
    <row r="1" spans="1:12" ht="50.25" customHeight="1" x14ac:dyDescent="0.3">
      <c r="A1" s="22"/>
      <c r="B1" s="38"/>
      <c r="C1" s="38"/>
      <c r="D1" s="38"/>
      <c r="E1" s="38"/>
      <c r="F1" s="546" t="s">
        <v>326</v>
      </c>
      <c r="G1" s="547"/>
      <c r="H1" s="547"/>
      <c r="I1" s="547"/>
      <c r="J1" s="547"/>
      <c r="K1" s="547"/>
      <c r="L1" s="547"/>
    </row>
    <row r="2" spans="1:12" ht="20.25" x14ac:dyDescent="0.3">
      <c r="A2" s="22"/>
      <c r="B2" s="38"/>
      <c r="C2" s="38"/>
      <c r="D2" s="38"/>
      <c r="E2" s="38"/>
      <c r="F2" s="39"/>
      <c r="G2" s="39"/>
    </row>
    <row r="3" spans="1:12" ht="23.25" customHeight="1" x14ac:dyDescent="0.3">
      <c r="A3" s="554" t="s">
        <v>189</v>
      </c>
      <c r="B3" s="554"/>
      <c r="C3" s="554"/>
      <c r="D3" s="554"/>
      <c r="E3" s="554"/>
      <c r="F3" s="554"/>
      <c r="G3" s="554"/>
      <c r="H3" s="554"/>
      <c r="I3" s="554"/>
    </row>
    <row r="4" spans="1:12" ht="20.25" x14ac:dyDescent="0.3">
      <c r="A4" s="22"/>
      <c r="B4" s="38"/>
      <c r="C4" s="38"/>
      <c r="D4" s="38"/>
      <c r="E4" s="38"/>
      <c r="F4" s="21"/>
    </row>
    <row r="5" spans="1:12" s="34" customFormat="1" ht="20.25" customHeight="1" x14ac:dyDescent="0.25">
      <c r="A5" s="555" t="s">
        <v>31</v>
      </c>
      <c r="B5" s="540" t="s">
        <v>30</v>
      </c>
      <c r="C5" s="540" t="s">
        <v>15</v>
      </c>
      <c r="D5" s="543" t="s">
        <v>29</v>
      </c>
      <c r="E5" s="540" t="s">
        <v>14</v>
      </c>
      <c r="F5" s="540">
        <v>2014</v>
      </c>
      <c r="G5" s="540">
        <v>2015</v>
      </c>
      <c r="H5" s="545">
        <v>2016</v>
      </c>
      <c r="I5" s="540">
        <v>2017</v>
      </c>
      <c r="J5" s="549">
        <v>2018</v>
      </c>
      <c r="K5" s="541">
        <v>2019</v>
      </c>
      <c r="L5" s="540">
        <v>2020</v>
      </c>
    </row>
    <row r="6" spans="1:12" s="34" customFormat="1" ht="72.75" customHeight="1" x14ac:dyDescent="0.25">
      <c r="A6" s="555"/>
      <c r="B6" s="540"/>
      <c r="C6" s="540"/>
      <c r="D6" s="544"/>
      <c r="E6" s="540"/>
      <c r="F6" s="540"/>
      <c r="G6" s="540"/>
      <c r="H6" s="545"/>
      <c r="I6" s="540"/>
      <c r="J6" s="550"/>
      <c r="K6" s="542"/>
      <c r="L6" s="540"/>
    </row>
    <row r="7" spans="1:12" s="34" customFormat="1" ht="60" customHeight="1" x14ac:dyDescent="0.25">
      <c r="A7" s="37"/>
      <c r="B7" s="153" t="s">
        <v>28</v>
      </c>
      <c r="C7" s="551" t="s">
        <v>169</v>
      </c>
      <c r="D7" s="552"/>
      <c r="E7" s="552"/>
      <c r="F7" s="552"/>
      <c r="G7" s="552"/>
      <c r="H7" s="552"/>
      <c r="I7" s="552"/>
      <c r="J7" s="552"/>
      <c r="K7" s="552"/>
      <c r="L7" s="553"/>
    </row>
    <row r="8" spans="1:12" s="34" customFormat="1" ht="36" customHeight="1" x14ac:dyDescent="0.25">
      <c r="A8" s="35"/>
      <c r="B8" s="36" t="s">
        <v>27</v>
      </c>
      <c r="C8" s="173"/>
      <c r="D8" s="173"/>
      <c r="E8" s="173"/>
      <c r="F8" s="173"/>
      <c r="G8" s="173"/>
      <c r="H8" s="173"/>
      <c r="I8" s="173"/>
      <c r="J8" s="255"/>
      <c r="K8" s="255"/>
      <c r="L8" s="37"/>
    </row>
    <row r="9" spans="1:12" ht="79.5" customHeight="1" x14ac:dyDescent="0.2">
      <c r="A9" s="28" t="s">
        <v>8</v>
      </c>
      <c r="B9" s="33" t="s">
        <v>26</v>
      </c>
      <c r="C9" s="24" t="s">
        <v>19</v>
      </c>
      <c r="D9" s="32"/>
      <c r="E9" s="24" t="s">
        <v>18</v>
      </c>
      <c r="F9" s="31">
        <v>35</v>
      </c>
      <c r="G9" s="31">
        <v>90</v>
      </c>
      <c r="H9" s="31">
        <v>100</v>
      </c>
      <c r="I9" s="31">
        <v>100</v>
      </c>
      <c r="J9" s="256">
        <v>100</v>
      </c>
      <c r="K9" s="256">
        <v>100</v>
      </c>
      <c r="L9" s="259">
        <v>100</v>
      </c>
    </row>
    <row r="10" spans="1:12" ht="172.5" customHeight="1" x14ac:dyDescent="0.2">
      <c r="A10" s="28" t="s">
        <v>7</v>
      </c>
      <c r="B10" s="30" t="s">
        <v>25</v>
      </c>
      <c r="C10" s="25" t="s">
        <v>2</v>
      </c>
      <c r="D10" s="25"/>
      <c r="E10" s="24" t="s">
        <v>21</v>
      </c>
      <c r="F10" s="23">
        <v>9</v>
      </c>
      <c r="G10" s="23">
        <v>10</v>
      </c>
      <c r="H10" s="23">
        <v>12</v>
      </c>
      <c r="I10" s="23">
        <v>13</v>
      </c>
      <c r="J10" s="257">
        <v>13</v>
      </c>
      <c r="K10" s="257">
        <v>14</v>
      </c>
      <c r="L10" s="259">
        <v>14</v>
      </c>
    </row>
    <row r="11" spans="1:12" ht="93" customHeight="1" x14ac:dyDescent="0.2">
      <c r="A11" s="28" t="s">
        <v>5</v>
      </c>
      <c r="B11" s="30" t="s">
        <v>24</v>
      </c>
      <c r="C11" s="25" t="s">
        <v>2</v>
      </c>
      <c r="D11" s="25"/>
      <c r="E11" s="24" t="s">
        <v>21</v>
      </c>
      <c r="F11" s="29">
        <v>0.6</v>
      </c>
      <c r="G11" s="29">
        <v>0.8</v>
      </c>
      <c r="H11" s="29">
        <v>1.1000000000000001</v>
      </c>
      <c r="I11" s="29">
        <v>1.2</v>
      </c>
      <c r="J11" s="258">
        <v>1.2</v>
      </c>
      <c r="K11" s="258">
        <v>1.4</v>
      </c>
      <c r="L11" s="259">
        <v>1.4</v>
      </c>
    </row>
    <row r="12" spans="1:12" ht="87" customHeight="1" x14ac:dyDescent="0.2">
      <c r="A12" s="28" t="s">
        <v>4</v>
      </c>
      <c r="B12" s="27" t="s">
        <v>23</v>
      </c>
      <c r="C12" s="25" t="s">
        <v>2</v>
      </c>
      <c r="D12" s="25"/>
      <c r="E12" s="24" t="s">
        <v>21</v>
      </c>
      <c r="F12" s="23">
        <v>14</v>
      </c>
      <c r="G12" s="23">
        <v>15</v>
      </c>
      <c r="H12" s="23">
        <v>15</v>
      </c>
      <c r="I12" s="23">
        <v>17</v>
      </c>
      <c r="J12" s="257">
        <v>17</v>
      </c>
      <c r="K12" s="257">
        <v>19</v>
      </c>
      <c r="L12" s="259">
        <v>19</v>
      </c>
    </row>
    <row r="13" spans="1:12" ht="118.5" customHeight="1" x14ac:dyDescent="0.2">
      <c r="A13" s="28" t="s">
        <v>3</v>
      </c>
      <c r="B13" s="27" t="s">
        <v>22</v>
      </c>
      <c r="C13" s="25" t="s">
        <v>2</v>
      </c>
      <c r="D13" s="25"/>
      <c r="E13" s="24" t="s">
        <v>21</v>
      </c>
      <c r="F13" s="23">
        <v>34</v>
      </c>
      <c r="G13" s="23">
        <v>36</v>
      </c>
      <c r="H13" s="23">
        <v>36</v>
      </c>
      <c r="I13" s="23">
        <v>40</v>
      </c>
      <c r="J13" s="257">
        <v>40</v>
      </c>
      <c r="K13" s="257">
        <v>43</v>
      </c>
      <c r="L13" s="259">
        <v>43</v>
      </c>
    </row>
    <row r="14" spans="1:12" ht="86.25" customHeight="1" x14ac:dyDescent="0.2">
      <c r="A14" s="28" t="s">
        <v>158</v>
      </c>
      <c r="B14" s="26" t="s">
        <v>20</v>
      </c>
      <c r="C14" s="25" t="s">
        <v>19</v>
      </c>
      <c r="D14" s="25"/>
      <c r="E14" s="24" t="s">
        <v>18</v>
      </c>
      <c r="F14" s="23">
        <v>15</v>
      </c>
      <c r="G14" s="23">
        <v>16</v>
      </c>
      <c r="H14" s="23">
        <v>16</v>
      </c>
      <c r="I14" s="23">
        <v>18</v>
      </c>
      <c r="J14" s="257">
        <v>18</v>
      </c>
      <c r="K14" s="257">
        <v>20</v>
      </c>
      <c r="L14" s="259">
        <v>20</v>
      </c>
    </row>
    <row r="15" spans="1:12" s="146" customFormat="1" ht="12.75" customHeight="1" x14ac:dyDescent="0.2"/>
    <row r="16" spans="1:12" s="146" customFormat="1" ht="12.75" customHeight="1" x14ac:dyDescent="0.2"/>
    <row r="17" spans="1:8" s="146" customFormat="1" ht="36.75" customHeight="1" x14ac:dyDescent="0.2">
      <c r="A17" s="429" t="s">
        <v>70</v>
      </c>
      <c r="B17" s="429"/>
      <c r="C17" s="147"/>
      <c r="D17" s="147"/>
      <c r="E17" s="147"/>
      <c r="G17" s="548" t="s">
        <v>215</v>
      </c>
      <c r="H17" s="548"/>
    </row>
  </sheetData>
  <mergeCells count="17">
    <mergeCell ref="F1:L1"/>
    <mergeCell ref="E5:E6"/>
    <mergeCell ref="A17:B17"/>
    <mergeCell ref="G17:H17"/>
    <mergeCell ref="L5:L6"/>
    <mergeCell ref="J5:J6"/>
    <mergeCell ref="C7:L7"/>
    <mergeCell ref="A3:I3"/>
    <mergeCell ref="A5:A6"/>
    <mergeCell ref="B5:B6"/>
    <mergeCell ref="C5:C6"/>
    <mergeCell ref="K5:K6"/>
    <mergeCell ref="D5:D6"/>
    <mergeCell ref="I5:I6"/>
    <mergeCell ref="H5:H6"/>
    <mergeCell ref="G5:G6"/>
    <mergeCell ref="F5:F6"/>
  </mergeCells>
  <phoneticPr fontId="20" type="noConversion"/>
  <pageMargins left="0.35433070866141736" right="0.15748031496062992" top="0.23622047244094491" bottom="0.27559055118110237" header="0.15748031496062992" footer="0.15748031496062992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5"/>
  <sheetViews>
    <sheetView view="pageBreakPreview" zoomScaleNormal="100" zoomScaleSheetLayoutView="100" workbookViewId="0">
      <selection sqref="A1:IV1"/>
    </sheetView>
  </sheetViews>
  <sheetFormatPr defaultRowHeight="12.75" x14ac:dyDescent="0.2"/>
  <cols>
    <col min="1" max="1" width="4.85546875" style="1" customWidth="1"/>
    <col min="2" max="2" width="38.42578125" style="1" customWidth="1"/>
    <col min="3" max="3" width="13.42578125" style="1" customWidth="1"/>
    <col min="4" max="4" width="17.85546875" style="1" customWidth="1"/>
    <col min="5" max="5" width="10.7109375" style="1" customWidth="1"/>
    <col min="6" max="6" width="11.140625" style="1" customWidth="1"/>
    <col min="7" max="7" width="10.5703125" style="1" customWidth="1"/>
    <col min="8" max="8" width="10.85546875" style="1" customWidth="1"/>
    <col min="9" max="16384" width="9.140625" style="1"/>
  </cols>
  <sheetData>
    <row r="1" spans="1:11" s="13" customFormat="1" ht="74.25" customHeight="1" x14ac:dyDescent="0.25">
      <c r="F1" s="562" t="s">
        <v>327</v>
      </c>
      <c r="G1" s="562"/>
      <c r="H1" s="562"/>
    </row>
    <row r="2" spans="1:11" ht="3.75" customHeight="1" x14ac:dyDescent="0.25">
      <c r="A2" s="538"/>
      <c r="B2" s="538"/>
      <c r="C2" s="538"/>
      <c r="D2" s="538"/>
      <c r="E2" s="538"/>
      <c r="F2" s="538"/>
      <c r="G2" s="538"/>
      <c r="H2" s="538"/>
    </row>
    <row r="3" spans="1:11" ht="29.25" customHeight="1" x14ac:dyDescent="0.2">
      <c r="A3" s="565" t="s">
        <v>151</v>
      </c>
      <c r="B3" s="565"/>
      <c r="C3" s="565"/>
      <c r="D3" s="565"/>
      <c r="E3" s="565"/>
      <c r="F3" s="565"/>
      <c r="G3" s="565"/>
      <c r="H3" s="565"/>
      <c r="I3" s="565"/>
      <c r="J3" s="398"/>
    </row>
    <row r="4" spans="1:11" ht="10.5" customHeight="1" x14ac:dyDescent="0.2">
      <c r="I4" s="18"/>
      <c r="J4" s="18"/>
    </row>
    <row r="5" spans="1:11" s="17" customFormat="1" ht="15" customHeight="1" x14ac:dyDescent="0.25">
      <c r="A5" s="535" t="s">
        <v>17</v>
      </c>
      <c r="B5" s="535" t="s">
        <v>16</v>
      </c>
      <c r="C5" s="536" t="s">
        <v>15</v>
      </c>
      <c r="D5" s="536" t="s">
        <v>14</v>
      </c>
      <c r="E5" s="536" t="s">
        <v>13</v>
      </c>
      <c r="F5" s="536" t="s">
        <v>12</v>
      </c>
      <c r="G5" s="536" t="s">
        <v>11</v>
      </c>
      <c r="H5" s="536" t="s">
        <v>187</v>
      </c>
      <c r="I5" s="558" t="s">
        <v>277</v>
      </c>
      <c r="J5" s="563" t="s">
        <v>129</v>
      </c>
      <c r="K5" s="556" t="s">
        <v>128</v>
      </c>
    </row>
    <row r="6" spans="1:11" s="17" customFormat="1" ht="31.5" customHeight="1" x14ac:dyDescent="0.25">
      <c r="A6" s="535"/>
      <c r="B6" s="535"/>
      <c r="C6" s="536"/>
      <c r="D6" s="536"/>
      <c r="E6" s="536" t="s">
        <v>10</v>
      </c>
      <c r="F6" s="536" t="s">
        <v>10</v>
      </c>
      <c r="G6" s="536" t="s">
        <v>10</v>
      </c>
      <c r="H6" s="536" t="s">
        <v>10</v>
      </c>
      <c r="I6" s="558" t="s">
        <v>10</v>
      </c>
      <c r="J6" s="564"/>
      <c r="K6" s="557"/>
    </row>
    <row r="7" spans="1:11" s="17" customFormat="1" ht="25.5" customHeight="1" x14ac:dyDescent="0.25">
      <c r="A7" s="11"/>
      <c r="B7" s="11" t="s">
        <v>9</v>
      </c>
      <c r="C7" s="558" t="s">
        <v>152</v>
      </c>
      <c r="D7" s="559"/>
      <c r="E7" s="559"/>
      <c r="F7" s="559"/>
      <c r="G7" s="559"/>
      <c r="H7" s="559"/>
      <c r="I7" s="559"/>
      <c r="J7" s="559"/>
      <c r="K7" s="560"/>
    </row>
    <row r="8" spans="1:11" s="13" customFormat="1" ht="21" customHeight="1" x14ac:dyDescent="0.25">
      <c r="A8" s="8"/>
      <c r="B8" s="16" t="s">
        <v>27</v>
      </c>
      <c r="C8" s="6"/>
      <c r="D8" s="6"/>
      <c r="E8" s="6"/>
      <c r="F8" s="6"/>
      <c r="G8" s="6"/>
      <c r="H8" s="6"/>
      <c r="I8" s="260"/>
      <c r="J8" s="260"/>
      <c r="K8" s="253"/>
    </row>
    <row r="9" spans="1:11" s="9" customFormat="1" ht="75" customHeight="1" x14ac:dyDescent="0.25">
      <c r="A9" s="8" t="s">
        <v>8</v>
      </c>
      <c r="B9" s="12" t="s">
        <v>281</v>
      </c>
      <c r="C9" s="11" t="s">
        <v>1</v>
      </c>
      <c r="D9" s="5" t="s">
        <v>0</v>
      </c>
      <c r="E9" s="11">
        <v>707</v>
      </c>
      <c r="F9" s="11">
        <v>677</v>
      </c>
      <c r="G9" s="11">
        <v>670</v>
      </c>
      <c r="H9" s="10">
        <v>670</v>
      </c>
      <c r="I9" s="261">
        <v>670</v>
      </c>
      <c r="J9" s="261">
        <v>670</v>
      </c>
      <c r="K9" s="11">
        <v>670</v>
      </c>
    </row>
    <row r="10" spans="1:11" s="9" customFormat="1" ht="51.75" customHeight="1" x14ac:dyDescent="0.25">
      <c r="A10" s="8" t="s">
        <v>7</v>
      </c>
      <c r="B10" s="263" t="s">
        <v>282</v>
      </c>
      <c r="C10" s="11" t="s">
        <v>1</v>
      </c>
      <c r="D10" s="5" t="s">
        <v>0</v>
      </c>
      <c r="E10" s="11">
        <v>5</v>
      </c>
      <c r="F10" s="11">
        <v>6</v>
      </c>
      <c r="G10" s="11">
        <v>6</v>
      </c>
      <c r="H10" s="10">
        <v>7</v>
      </c>
      <c r="I10" s="261">
        <v>7</v>
      </c>
      <c r="J10" s="261">
        <v>7</v>
      </c>
      <c r="K10" s="11">
        <v>7</v>
      </c>
    </row>
    <row r="11" spans="1:11" s="9" customFormat="1" ht="53.25" customHeight="1" x14ac:dyDescent="0.25">
      <c r="A11" s="8" t="s">
        <v>5</v>
      </c>
      <c r="B11" s="12" t="s">
        <v>283</v>
      </c>
      <c r="C11" s="11" t="s">
        <v>2</v>
      </c>
      <c r="D11" s="5" t="s">
        <v>0</v>
      </c>
      <c r="E11" s="264">
        <v>3</v>
      </c>
      <c r="F11" s="264">
        <v>5</v>
      </c>
      <c r="G11" s="264">
        <v>10</v>
      </c>
      <c r="H11" s="264">
        <v>10</v>
      </c>
      <c r="I11" s="264">
        <v>10</v>
      </c>
      <c r="J11" s="264">
        <v>10</v>
      </c>
      <c r="K11" s="264">
        <v>10</v>
      </c>
    </row>
    <row r="12" spans="1:11" ht="48.75" customHeight="1" x14ac:dyDescent="0.2">
      <c r="A12" s="8" t="s">
        <v>4</v>
      </c>
      <c r="B12" s="7" t="s">
        <v>284</v>
      </c>
      <c r="C12" s="6" t="s">
        <v>1</v>
      </c>
      <c r="D12" s="5" t="s">
        <v>0</v>
      </c>
      <c r="E12" s="71">
        <v>6</v>
      </c>
      <c r="F12" s="71">
        <v>8</v>
      </c>
      <c r="G12" s="71">
        <v>10</v>
      </c>
      <c r="H12" s="71">
        <v>10</v>
      </c>
      <c r="I12" s="262">
        <v>10</v>
      </c>
      <c r="J12" s="262">
        <v>10</v>
      </c>
      <c r="K12" s="265">
        <v>10</v>
      </c>
    </row>
    <row r="14" spans="1:11" ht="11.25" customHeight="1" x14ac:dyDescent="0.2">
      <c r="B14" s="534"/>
      <c r="C14" s="534"/>
      <c r="D14" s="4"/>
      <c r="E14" s="4"/>
      <c r="F14" s="3"/>
      <c r="G14" s="3"/>
      <c r="H14" s="2"/>
    </row>
    <row r="15" spans="1:11" ht="29.25" customHeight="1" x14ac:dyDescent="0.2">
      <c r="A15" s="532" t="s">
        <v>70</v>
      </c>
      <c r="B15" s="532"/>
      <c r="C15" s="532"/>
      <c r="D15" s="145"/>
      <c r="E15" s="561" t="s">
        <v>215</v>
      </c>
      <c r="F15" s="561"/>
      <c r="G15" s="561"/>
      <c r="H15" s="561"/>
    </row>
  </sheetData>
  <mergeCells count="18">
    <mergeCell ref="F1:H1"/>
    <mergeCell ref="J5:J6"/>
    <mergeCell ref="A2:H2"/>
    <mergeCell ref="A5:A6"/>
    <mergeCell ref="B5:B6"/>
    <mergeCell ref="C5:C6"/>
    <mergeCell ref="D5:D6"/>
    <mergeCell ref="E5:E6"/>
    <mergeCell ref="F5:F6"/>
    <mergeCell ref="A3:I3"/>
    <mergeCell ref="K5:K6"/>
    <mergeCell ref="C7:K7"/>
    <mergeCell ref="I5:I6"/>
    <mergeCell ref="E15:H15"/>
    <mergeCell ref="A15:C15"/>
    <mergeCell ref="G5:G6"/>
    <mergeCell ref="H5:H6"/>
    <mergeCell ref="B14:C14"/>
  </mergeCells>
  <phoneticPr fontId="20" type="noConversion"/>
  <pageMargins left="0.75" right="0.75" top="1" bottom="1" header="0.5" footer="0.5"/>
  <pageSetup paperSize="9" scale="94" orientation="landscape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3"/>
  <sheetViews>
    <sheetView view="pageBreakPreview" zoomScale="60" zoomScaleNormal="70" workbookViewId="0">
      <selection sqref="A1:IV1"/>
    </sheetView>
  </sheetViews>
  <sheetFormatPr defaultRowHeight="18.75" x14ac:dyDescent="0.25"/>
  <cols>
    <col min="1" max="1" width="10.140625" style="40" customWidth="1"/>
    <col min="2" max="2" width="59.140625" style="40" customWidth="1"/>
    <col min="3" max="3" width="11.140625" style="40" customWidth="1"/>
    <col min="4" max="4" width="64.7109375" style="40" customWidth="1"/>
    <col min="5" max="8" width="12.5703125" style="40" customWidth="1"/>
    <col min="9" max="16384" width="9.140625" style="40"/>
  </cols>
  <sheetData>
    <row r="1" spans="1:11" s="41" customFormat="1" ht="118.5" customHeight="1" x14ac:dyDescent="0.25">
      <c r="E1" s="569" t="s">
        <v>190</v>
      </c>
      <c r="F1" s="569"/>
      <c r="G1" s="569"/>
      <c r="H1" s="569"/>
      <c r="I1" s="569"/>
      <c r="J1" s="399"/>
    </row>
    <row r="2" spans="1:11" s="41" customFormat="1" x14ac:dyDescent="0.25"/>
    <row r="3" spans="1:11" s="41" customFormat="1" ht="18.75" customHeight="1" x14ac:dyDescent="0.25">
      <c r="A3" s="566" t="s">
        <v>41</v>
      </c>
      <c r="B3" s="566"/>
      <c r="C3" s="566"/>
      <c r="D3" s="566"/>
      <c r="E3" s="566"/>
      <c r="F3" s="566"/>
      <c r="G3" s="566"/>
      <c r="H3" s="566"/>
    </row>
    <row r="4" spans="1:11" s="41" customFormat="1" x14ac:dyDescent="0.25"/>
    <row r="5" spans="1:11" s="41" customFormat="1" ht="59.25" customHeight="1" x14ac:dyDescent="0.25">
      <c r="A5" s="51" t="s">
        <v>40</v>
      </c>
      <c r="B5" s="51" t="s">
        <v>39</v>
      </c>
      <c r="C5" s="51" t="s">
        <v>38</v>
      </c>
      <c r="D5" s="51" t="s">
        <v>14</v>
      </c>
      <c r="E5" s="51" t="s">
        <v>37</v>
      </c>
      <c r="F5" s="51" t="s">
        <v>36</v>
      </c>
      <c r="G5" s="51" t="s">
        <v>35</v>
      </c>
      <c r="H5" s="51" t="s">
        <v>131</v>
      </c>
      <c r="I5" s="266" t="s">
        <v>130</v>
      </c>
      <c r="J5" s="266" t="s">
        <v>129</v>
      </c>
      <c r="K5" s="50" t="s">
        <v>128</v>
      </c>
    </row>
    <row r="6" spans="1:11" s="41" customFormat="1" ht="22.5" customHeight="1" x14ac:dyDescent="0.25">
      <c r="A6" s="50"/>
      <c r="B6" s="570" t="s">
        <v>42</v>
      </c>
      <c r="C6" s="571"/>
      <c r="D6" s="571"/>
      <c r="E6" s="571"/>
      <c r="F6" s="571"/>
      <c r="G6" s="571"/>
      <c r="H6" s="571"/>
      <c r="I6" s="571"/>
      <c r="J6" s="571"/>
      <c r="K6" s="572"/>
    </row>
    <row r="7" spans="1:11" ht="136.5" customHeight="1" x14ac:dyDescent="0.25">
      <c r="A7" s="49">
        <v>1</v>
      </c>
      <c r="B7" s="50" t="s">
        <v>188</v>
      </c>
      <c r="C7" s="51" t="s">
        <v>33</v>
      </c>
      <c r="D7" s="51" t="s">
        <v>34</v>
      </c>
      <c r="E7" s="47">
        <v>5</v>
      </c>
      <c r="F7" s="47">
        <v>5</v>
      </c>
      <c r="G7" s="47">
        <v>5</v>
      </c>
      <c r="H7" s="47">
        <v>5</v>
      </c>
      <c r="I7" s="267">
        <v>5</v>
      </c>
      <c r="J7" s="267">
        <v>5</v>
      </c>
      <c r="K7" s="268">
        <v>5</v>
      </c>
    </row>
    <row r="8" spans="1:11" ht="81" customHeight="1" x14ac:dyDescent="0.25">
      <c r="A8" s="49">
        <v>2</v>
      </c>
      <c r="B8" s="50" t="s">
        <v>164</v>
      </c>
      <c r="C8" s="49" t="s">
        <v>33</v>
      </c>
      <c r="D8" s="48" t="s">
        <v>165</v>
      </c>
      <c r="E8" s="47">
        <v>5</v>
      </c>
      <c r="F8" s="47">
        <v>5</v>
      </c>
      <c r="G8" s="47">
        <v>5</v>
      </c>
      <c r="H8" s="47">
        <v>5</v>
      </c>
      <c r="I8" s="267">
        <v>5</v>
      </c>
      <c r="J8" s="267">
        <v>5</v>
      </c>
      <c r="K8" s="268">
        <v>5</v>
      </c>
    </row>
    <row r="9" spans="1:11" ht="150" x14ac:dyDescent="0.25">
      <c r="A9" s="49">
        <v>3</v>
      </c>
      <c r="B9" s="50" t="s">
        <v>163</v>
      </c>
      <c r="C9" s="49" t="s">
        <v>33</v>
      </c>
      <c r="D9" s="48" t="s">
        <v>32</v>
      </c>
      <c r="E9" s="47">
        <v>5</v>
      </c>
      <c r="F9" s="47">
        <v>5</v>
      </c>
      <c r="G9" s="47">
        <v>5</v>
      </c>
      <c r="H9" s="47">
        <v>5</v>
      </c>
      <c r="I9" s="267">
        <v>5</v>
      </c>
      <c r="J9" s="267">
        <v>5</v>
      </c>
      <c r="K9" s="268">
        <v>5</v>
      </c>
    </row>
    <row r="10" spans="1:11" x14ac:dyDescent="0.25">
      <c r="A10" s="45"/>
      <c r="B10" s="46"/>
      <c r="C10" s="45"/>
      <c r="D10" s="44"/>
      <c r="E10" s="43"/>
      <c r="F10" s="43"/>
      <c r="G10" s="43"/>
      <c r="H10" s="43"/>
    </row>
    <row r="11" spans="1:11" s="41" customFormat="1" ht="51" customHeight="1" x14ac:dyDescent="0.25">
      <c r="A11" s="568" t="s">
        <v>70</v>
      </c>
      <c r="B11" s="568"/>
      <c r="C11" s="568"/>
      <c r="D11" s="148"/>
      <c r="E11" s="42"/>
      <c r="F11" s="567" t="s">
        <v>215</v>
      </c>
      <c r="G11" s="567"/>
      <c r="H11" s="567"/>
    </row>
    <row r="14" spans="1:11" ht="138.75" customHeight="1" x14ac:dyDescent="0.25"/>
    <row r="16" spans="1:11" ht="78.75" customHeight="1" x14ac:dyDescent="0.25"/>
    <row r="28" ht="151.5" customHeight="1" x14ac:dyDescent="0.25"/>
    <row r="34" spans="4:4" ht="61.5" customHeight="1" x14ac:dyDescent="0.25"/>
    <row r="38" spans="4:4" ht="99.75" customHeight="1" x14ac:dyDescent="0.25"/>
    <row r="39" spans="4:4" ht="114.75" customHeight="1" x14ac:dyDescent="0.25"/>
    <row r="42" spans="4:4" x14ac:dyDescent="0.25">
      <c r="D42" s="41"/>
    </row>
    <row r="43" spans="4:4" x14ac:dyDescent="0.25">
      <c r="D43" s="41"/>
    </row>
  </sheetData>
  <mergeCells count="5">
    <mergeCell ref="A3:H3"/>
    <mergeCell ref="F11:H11"/>
    <mergeCell ref="A11:C11"/>
    <mergeCell ref="E1:I1"/>
    <mergeCell ref="B6:K6"/>
  </mergeCells>
  <phoneticPr fontId="20" type="noConversion"/>
  <pageMargins left="0.70866141732283472" right="0.48" top="0.74803149606299213" bottom="0.51" header="0.31496062992125984" footer="0.31496062992125984"/>
  <pageSetup paperSize="9" scale="60" fitToHeight="3" orientation="landscape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BreakPreview" zoomScale="50" zoomScaleNormal="75" zoomScaleSheetLayoutView="50" workbookViewId="0">
      <selection activeCell="K1" sqref="K1:Q1"/>
    </sheetView>
  </sheetViews>
  <sheetFormatPr defaultColWidth="21" defaultRowHeight="152.25" customHeight="1" x14ac:dyDescent="0.2"/>
  <cols>
    <col min="1" max="1" width="64.42578125" style="95" customWidth="1"/>
    <col min="2" max="2" width="19.5703125" style="95" customWidth="1"/>
    <col min="3" max="3" width="10.140625" style="95" customWidth="1"/>
    <col min="4" max="4" width="12" style="95" customWidth="1"/>
    <col min="5" max="5" width="9.7109375" style="95" customWidth="1"/>
    <col min="6" max="6" width="8.140625" style="95" customWidth="1"/>
    <col min="7" max="7" width="13.28515625" style="96" customWidth="1"/>
    <col min="8" max="8" width="9.5703125" style="95" customWidth="1"/>
    <col min="9" max="9" width="10.7109375" style="95" customWidth="1"/>
    <col min="10" max="10" width="15.42578125" style="95" customWidth="1"/>
    <col min="11" max="11" width="11.7109375" style="95" customWidth="1"/>
    <col min="12" max="12" width="15.7109375" style="95" customWidth="1"/>
    <col min="13" max="13" width="12.42578125" style="95" customWidth="1"/>
    <col min="14" max="15" width="13" style="95" customWidth="1"/>
    <col min="16" max="16" width="18.28515625" style="95" customWidth="1"/>
    <col min="17" max="17" width="39.5703125" style="95" customWidth="1"/>
    <col min="18" max="16384" width="21" style="95"/>
  </cols>
  <sheetData>
    <row r="1" spans="1:19" ht="62.25" customHeight="1" x14ac:dyDescent="0.25">
      <c r="K1" s="574" t="s">
        <v>343</v>
      </c>
      <c r="L1" s="575"/>
      <c r="M1" s="575"/>
      <c r="N1" s="575"/>
      <c r="O1" s="575"/>
      <c r="P1" s="575"/>
      <c r="Q1" s="575"/>
    </row>
    <row r="2" spans="1:19" ht="61.5" customHeight="1" x14ac:dyDescent="0.25">
      <c r="A2" s="94"/>
      <c r="B2" s="94"/>
      <c r="C2" s="94"/>
      <c r="H2" s="587"/>
      <c r="I2" s="588"/>
      <c r="J2" s="588"/>
      <c r="K2" s="589" t="s">
        <v>328</v>
      </c>
      <c r="L2" s="589"/>
      <c r="M2" s="589"/>
      <c r="N2" s="589"/>
      <c r="O2" s="589"/>
      <c r="P2" s="589"/>
      <c r="Q2" s="589"/>
    </row>
    <row r="3" spans="1:19" ht="30.75" customHeight="1" x14ac:dyDescent="0.2">
      <c r="A3" s="590" t="s">
        <v>199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19" ht="27" customHeight="1" x14ac:dyDescent="0.3">
      <c r="A4" s="97"/>
      <c r="B4" s="97"/>
      <c r="C4" s="97"/>
      <c r="D4" s="98"/>
      <c r="E4" s="98"/>
      <c r="F4" s="98"/>
      <c r="G4" s="99"/>
      <c r="H4" s="98"/>
      <c r="I4" s="98"/>
      <c r="J4" s="98"/>
    </row>
    <row r="5" spans="1:19" s="100" customFormat="1" ht="28.5" customHeight="1" x14ac:dyDescent="0.25">
      <c r="A5" s="573" t="s">
        <v>85</v>
      </c>
      <c r="B5" s="573" t="s">
        <v>183</v>
      </c>
      <c r="C5" s="573" t="s">
        <v>53</v>
      </c>
      <c r="D5" s="573"/>
      <c r="E5" s="573"/>
      <c r="F5" s="573"/>
      <c r="G5" s="573"/>
      <c r="H5" s="573"/>
      <c r="I5" s="573" t="s">
        <v>86</v>
      </c>
      <c r="J5" s="573"/>
      <c r="K5" s="573"/>
      <c r="L5" s="573"/>
      <c r="M5" s="573"/>
      <c r="N5" s="573"/>
      <c r="O5" s="573"/>
      <c r="P5" s="573"/>
      <c r="Q5" s="573" t="s">
        <v>87</v>
      </c>
    </row>
    <row r="6" spans="1:19" s="100" customFormat="1" ht="15" customHeight="1" x14ac:dyDescent="0.25">
      <c r="A6" s="573"/>
      <c r="B6" s="573"/>
      <c r="C6" s="573" t="s">
        <v>183</v>
      </c>
      <c r="D6" s="573" t="s">
        <v>50</v>
      </c>
      <c r="E6" s="573" t="s">
        <v>49</v>
      </c>
      <c r="F6" s="573"/>
      <c r="G6" s="573"/>
      <c r="H6" s="573" t="s">
        <v>48</v>
      </c>
      <c r="I6" s="573" t="s">
        <v>37</v>
      </c>
      <c r="J6" s="573" t="s">
        <v>36</v>
      </c>
      <c r="K6" s="573" t="s">
        <v>35</v>
      </c>
      <c r="L6" s="573" t="s">
        <v>131</v>
      </c>
      <c r="M6" s="585" t="s">
        <v>253</v>
      </c>
      <c r="N6" s="585" t="s">
        <v>254</v>
      </c>
      <c r="O6" s="585" t="s">
        <v>333</v>
      </c>
      <c r="P6" s="573" t="s">
        <v>334</v>
      </c>
      <c r="Q6" s="573"/>
    </row>
    <row r="7" spans="1:19" s="100" customFormat="1" ht="67.5" customHeight="1" x14ac:dyDescent="0.25">
      <c r="A7" s="573"/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86"/>
      <c r="N7" s="586"/>
      <c r="O7" s="586"/>
      <c r="P7" s="573"/>
      <c r="Q7" s="573"/>
    </row>
    <row r="8" spans="1:19" ht="60" customHeight="1" x14ac:dyDescent="0.2">
      <c r="A8" s="182" t="s">
        <v>200</v>
      </c>
      <c r="B8" s="581" t="s">
        <v>89</v>
      </c>
      <c r="C8" s="183">
        <v>964</v>
      </c>
      <c r="D8" s="183" t="s">
        <v>90</v>
      </c>
      <c r="E8" s="183" t="s">
        <v>90</v>
      </c>
      <c r="F8" s="183" t="s">
        <v>90</v>
      </c>
      <c r="G8" s="184" t="s">
        <v>90</v>
      </c>
      <c r="H8" s="183" t="s">
        <v>90</v>
      </c>
      <c r="I8" s="185">
        <f t="shared" ref="I8:O8" si="0">I9</f>
        <v>775.2</v>
      </c>
      <c r="J8" s="185">
        <f t="shared" si="0"/>
        <v>1164.9000000000001</v>
      </c>
      <c r="K8" s="185">
        <f t="shared" si="0"/>
        <v>2501.4</v>
      </c>
      <c r="L8" s="186">
        <f t="shared" si="0"/>
        <v>8946.6999999999989</v>
      </c>
      <c r="M8" s="185">
        <f t="shared" si="0"/>
        <v>1496.4</v>
      </c>
      <c r="N8" s="185">
        <f t="shared" si="0"/>
        <v>1496.4</v>
      </c>
      <c r="O8" s="185">
        <f t="shared" si="0"/>
        <v>1496.4</v>
      </c>
      <c r="P8" s="185">
        <f t="shared" ref="P8:P24" si="1">N8+M8+L8+K8+J8+I8+O8</f>
        <v>17877.400000000001</v>
      </c>
      <c r="Q8" s="187"/>
      <c r="R8" s="164"/>
    </row>
    <row r="9" spans="1:19" ht="75.75" customHeight="1" x14ac:dyDescent="0.2">
      <c r="A9" s="202" t="s">
        <v>209</v>
      </c>
      <c r="B9" s="582"/>
      <c r="C9" s="204">
        <v>964</v>
      </c>
      <c r="D9" s="183" t="s">
        <v>137</v>
      </c>
      <c r="E9" s="183" t="s">
        <v>137</v>
      </c>
      <c r="F9" s="183" t="s">
        <v>137</v>
      </c>
      <c r="G9" s="184" t="s">
        <v>137</v>
      </c>
      <c r="H9" s="183" t="s">
        <v>137</v>
      </c>
      <c r="I9" s="186">
        <f t="shared" ref="I9:O9" si="2">I10+I11+I14+I15+I16+I17+I18+I12</f>
        <v>775.2</v>
      </c>
      <c r="J9" s="186">
        <f t="shared" si="2"/>
        <v>1164.9000000000001</v>
      </c>
      <c r="K9" s="186">
        <f t="shared" si="2"/>
        <v>2501.4</v>
      </c>
      <c r="L9" s="186">
        <f>L10+L11+L14+L15+L16+L17+L18+L12+L13+L19+L20+L21+L22+L23+L24</f>
        <v>8946.6999999999989</v>
      </c>
      <c r="M9" s="186">
        <f t="shared" si="2"/>
        <v>1496.4</v>
      </c>
      <c r="N9" s="186">
        <f t="shared" si="2"/>
        <v>1496.4</v>
      </c>
      <c r="O9" s="186">
        <f t="shared" si="2"/>
        <v>1496.4</v>
      </c>
      <c r="P9" s="185">
        <f t="shared" si="1"/>
        <v>17877.400000000001</v>
      </c>
      <c r="Q9" s="187"/>
    </row>
    <row r="10" spans="1:19" ht="39.75" customHeight="1" x14ac:dyDescent="0.2">
      <c r="A10" s="577" t="s">
        <v>214</v>
      </c>
      <c r="B10" s="582"/>
      <c r="C10" s="205">
        <v>964</v>
      </c>
      <c r="D10" s="150" t="s">
        <v>112</v>
      </c>
      <c r="E10" s="151" t="s">
        <v>167</v>
      </c>
      <c r="F10" s="151" t="s">
        <v>8</v>
      </c>
      <c r="G10" s="151" t="s">
        <v>206</v>
      </c>
      <c r="H10" s="151" t="s">
        <v>138</v>
      </c>
      <c r="I10" s="165">
        <v>0</v>
      </c>
      <c r="J10" s="177">
        <v>0</v>
      </c>
      <c r="K10" s="177">
        <v>461.9</v>
      </c>
      <c r="L10" s="165">
        <v>1029</v>
      </c>
      <c r="M10" s="177">
        <v>362.8</v>
      </c>
      <c r="N10" s="177">
        <v>362.8</v>
      </c>
      <c r="O10" s="177">
        <v>362.8</v>
      </c>
      <c r="P10" s="185">
        <f t="shared" si="1"/>
        <v>2579.3000000000002</v>
      </c>
      <c r="Q10" s="188"/>
    </row>
    <row r="11" spans="1:19" ht="30.75" customHeight="1" x14ac:dyDescent="0.2">
      <c r="A11" s="578"/>
      <c r="B11" s="582"/>
      <c r="C11" s="206">
        <v>964</v>
      </c>
      <c r="D11" s="150" t="s">
        <v>112</v>
      </c>
      <c r="E11" s="198" t="s">
        <v>167</v>
      </c>
      <c r="F11" s="198" t="s">
        <v>8</v>
      </c>
      <c r="G11" s="198" t="s">
        <v>260</v>
      </c>
      <c r="H11" s="198" t="s">
        <v>138</v>
      </c>
      <c r="I11" s="199">
        <v>417.6</v>
      </c>
      <c r="J11" s="200">
        <v>486</v>
      </c>
      <c r="K11" s="200">
        <v>0</v>
      </c>
      <c r="L11" s="199">
        <v>0</v>
      </c>
      <c r="M11" s="200">
        <v>0</v>
      </c>
      <c r="N11" s="177">
        <v>0</v>
      </c>
      <c r="O11" s="177">
        <v>0</v>
      </c>
      <c r="P11" s="185">
        <f t="shared" si="1"/>
        <v>903.6</v>
      </c>
      <c r="Q11" s="243"/>
    </row>
    <row r="12" spans="1:19" ht="52.5" customHeight="1" x14ac:dyDescent="0.2">
      <c r="A12" s="373" t="s">
        <v>297</v>
      </c>
      <c r="B12" s="582"/>
      <c r="C12" s="205">
        <v>964</v>
      </c>
      <c r="D12" s="150" t="s">
        <v>112</v>
      </c>
      <c r="E12" s="151" t="s">
        <v>167</v>
      </c>
      <c r="F12" s="151" t="s">
        <v>8</v>
      </c>
      <c r="G12" s="151" t="s">
        <v>296</v>
      </c>
      <c r="H12" s="151" t="s">
        <v>138</v>
      </c>
      <c r="I12" s="199">
        <v>0</v>
      </c>
      <c r="J12" s="200">
        <v>0</v>
      </c>
      <c r="K12" s="200">
        <v>0</v>
      </c>
      <c r="L12" s="199">
        <v>544.29999999999995</v>
      </c>
      <c r="M12" s="200">
        <v>465</v>
      </c>
      <c r="N12" s="200">
        <v>465</v>
      </c>
      <c r="O12" s="200">
        <v>465</v>
      </c>
      <c r="P12" s="185">
        <f t="shared" si="1"/>
        <v>1939.3</v>
      </c>
      <c r="Q12" s="243"/>
      <c r="S12" s="164">
        <f>L10+L12+L14</f>
        <v>2327.6999999999998</v>
      </c>
    </row>
    <row r="13" spans="1:19" ht="52.5" customHeight="1" x14ac:dyDescent="0.2">
      <c r="A13" s="369" t="s">
        <v>298</v>
      </c>
      <c r="B13" s="582"/>
      <c r="C13" s="206">
        <v>964</v>
      </c>
      <c r="D13" s="197">
        <v>1102</v>
      </c>
      <c r="E13" s="198" t="s">
        <v>167</v>
      </c>
      <c r="F13" s="198" t="s">
        <v>8</v>
      </c>
      <c r="G13" s="198" t="s">
        <v>211</v>
      </c>
      <c r="H13" s="198" t="s">
        <v>138</v>
      </c>
      <c r="I13" s="199">
        <v>0</v>
      </c>
      <c r="J13" s="200">
        <v>0</v>
      </c>
      <c r="K13" s="200">
        <v>0</v>
      </c>
      <c r="L13" s="199">
        <v>55.1</v>
      </c>
      <c r="M13" s="199"/>
      <c r="N13" s="199"/>
      <c r="O13" s="199"/>
      <c r="P13" s="185">
        <f t="shared" si="1"/>
        <v>55.1</v>
      </c>
      <c r="Q13" s="243"/>
      <c r="S13" s="164"/>
    </row>
    <row r="14" spans="1:19" ht="54.75" customHeight="1" x14ac:dyDescent="0.2">
      <c r="A14" s="579" t="s">
        <v>208</v>
      </c>
      <c r="B14" s="582"/>
      <c r="C14" s="206">
        <v>964</v>
      </c>
      <c r="D14" s="197" t="s">
        <v>113</v>
      </c>
      <c r="E14" s="198" t="s">
        <v>167</v>
      </c>
      <c r="F14" s="198" t="s">
        <v>8</v>
      </c>
      <c r="G14" s="198" t="s">
        <v>207</v>
      </c>
      <c r="H14" s="198" t="s">
        <v>138</v>
      </c>
      <c r="I14" s="199">
        <v>0</v>
      </c>
      <c r="J14" s="200">
        <v>0</v>
      </c>
      <c r="K14" s="200">
        <v>1574.6</v>
      </c>
      <c r="L14" s="199">
        <v>754.4</v>
      </c>
      <c r="M14" s="200">
        <v>668.6</v>
      </c>
      <c r="N14" s="200">
        <v>668.6</v>
      </c>
      <c r="O14" s="200">
        <v>668.6</v>
      </c>
      <c r="P14" s="185">
        <f t="shared" si="1"/>
        <v>4334.8</v>
      </c>
      <c r="Q14" s="201"/>
    </row>
    <row r="15" spans="1:19" ht="39.75" customHeight="1" x14ac:dyDescent="0.2">
      <c r="A15" s="580"/>
      <c r="B15" s="582"/>
      <c r="C15" s="206">
        <v>964</v>
      </c>
      <c r="D15" s="197" t="s">
        <v>113</v>
      </c>
      <c r="E15" s="198" t="s">
        <v>167</v>
      </c>
      <c r="F15" s="198" t="s">
        <v>8</v>
      </c>
      <c r="G15" s="198" t="s">
        <v>259</v>
      </c>
      <c r="H15" s="198" t="s">
        <v>138</v>
      </c>
      <c r="I15" s="199">
        <v>357.6</v>
      </c>
      <c r="J15" s="200">
        <v>678.9</v>
      </c>
      <c r="K15" s="200">
        <v>0</v>
      </c>
      <c r="L15" s="199">
        <v>0</v>
      </c>
      <c r="M15" s="200">
        <v>0</v>
      </c>
      <c r="N15" s="177">
        <v>0</v>
      </c>
      <c r="O15" s="177">
        <v>0</v>
      </c>
      <c r="P15" s="185">
        <f t="shared" si="1"/>
        <v>1036.5</v>
      </c>
      <c r="Q15" s="201"/>
    </row>
    <row r="16" spans="1:19" ht="50.25" customHeight="1" x14ac:dyDescent="0.2">
      <c r="A16" s="203" t="s">
        <v>180</v>
      </c>
      <c r="B16" s="582"/>
      <c r="C16" s="149">
        <v>964</v>
      </c>
      <c r="D16" s="150" t="s">
        <v>113</v>
      </c>
      <c r="E16" s="151" t="s">
        <v>167</v>
      </c>
      <c r="F16" s="151" t="s">
        <v>8</v>
      </c>
      <c r="G16" s="151" t="s">
        <v>207</v>
      </c>
      <c r="H16" s="151" t="s">
        <v>140</v>
      </c>
      <c r="I16" s="165">
        <v>0</v>
      </c>
      <c r="J16" s="177">
        <v>0</v>
      </c>
      <c r="K16" s="177">
        <v>74.900000000000006</v>
      </c>
      <c r="L16" s="165">
        <v>0</v>
      </c>
      <c r="M16" s="177">
        <v>0</v>
      </c>
      <c r="N16" s="177">
        <v>0</v>
      </c>
      <c r="O16" s="177">
        <v>0</v>
      </c>
      <c r="P16" s="185">
        <f t="shared" si="1"/>
        <v>74.900000000000006</v>
      </c>
      <c r="Q16" s="101"/>
    </row>
    <row r="17" spans="1:18" ht="123.75" customHeight="1" x14ac:dyDescent="0.2">
      <c r="A17" s="235" t="s">
        <v>245</v>
      </c>
      <c r="B17" s="582"/>
      <c r="C17" s="149">
        <v>964</v>
      </c>
      <c r="D17" s="150" t="s">
        <v>112</v>
      </c>
      <c r="E17" s="151" t="s">
        <v>167</v>
      </c>
      <c r="F17" s="151" t="s">
        <v>8</v>
      </c>
      <c r="G17" s="151" t="s">
        <v>246</v>
      </c>
      <c r="H17" s="151" t="s">
        <v>140</v>
      </c>
      <c r="I17" s="165">
        <v>0</v>
      </c>
      <c r="J17" s="177">
        <v>0</v>
      </c>
      <c r="K17" s="177">
        <v>375</v>
      </c>
      <c r="L17" s="165">
        <v>0</v>
      </c>
      <c r="M17" s="165">
        <v>0</v>
      </c>
      <c r="N17" s="165">
        <f>M17</f>
        <v>0</v>
      </c>
      <c r="O17" s="165">
        <v>0</v>
      </c>
      <c r="P17" s="185">
        <f t="shared" si="1"/>
        <v>375</v>
      </c>
      <c r="Q17" s="101"/>
    </row>
    <row r="18" spans="1:18" ht="123" customHeight="1" x14ac:dyDescent="0.2">
      <c r="A18" s="236" t="s">
        <v>247</v>
      </c>
      <c r="B18" s="583"/>
      <c r="C18" s="149">
        <v>964</v>
      </c>
      <c r="D18" s="150" t="s">
        <v>112</v>
      </c>
      <c r="E18" s="151" t="s">
        <v>167</v>
      </c>
      <c r="F18" s="151" t="s">
        <v>8</v>
      </c>
      <c r="G18" s="151" t="s">
        <v>248</v>
      </c>
      <c r="H18" s="151" t="s">
        <v>140</v>
      </c>
      <c r="I18" s="165">
        <v>0</v>
      </c>
      <c r="J18" s="177">
        <v>0</v>
      </c>
      <c r="K18" s="177">
        <v>15</v>
      </c>
      <c r="L18" s="165">
        <v>0</v>
      </c>
      <c r="M18" s="165">
        <v>0</v>
      </c>
      <c r="N18" s="165">
        <f>M18</f>
        <v>0</v>
      </c>
      <c r="O18" s="165">
        <v>0</v>
      </c>
      <c r="P18" s="185">
        <f t="shared" si="1"/>
        <v>15</v>
      </c>
      <c r="Q18" s="101"/>
      <c r="R18" s="164"/>
    </row>
    <row r="19" spans="1:18" ht="130.9" customHeight="1" x14ac:dyDescent="0.2">
      <c r="A19" s="236" t="s">
        <v>299</v>
      </c>
      <c r="B19" s="374"/>
      <c r="C19" s="149">
        <v>964</v>
      </c>
      <c r="D19" s="151">
        <v>1101</v>
      </c>
      <c r="E19" s="151" t="s">
        <v>167</v>
      </c>
      <c r="F19" s="151" t="s">
        <v>8</v>
      </c>
      <c r="G19" s="151" t="s">
        <v>244</v>
      </c>
      <c r="H19" s="151" t="s">
        <v>140</v>
      </c>
      <c r="I19" s="165"/>
      <c r="J19" s="177"/>
      <c r="K19" s="177"/>
      <c r="L19" s="165">
        <v>3000</v>
      </c>
      <c r="M19" s="165"/>
      <c r="N19" s="165"/>
      <c r="O19" s="165"/>
      <c r="P19" s="185">
        <f t="shared" si="1"/>
        <v>3000</v>
      </c>
      <c r="Q19" s="101"/>
      <c r="R19" s="164"/>
    </row>
    <row r="20" spans="1:18" ht="141" customHeight="1" x14ac:dyDescent="0.2">
      <c r="A20" s="236" t="s">
        <v>243</v>
      </c>
      <c r="B20" s="374"/>
      <c r="C20" s="151" t="s">
        <v>136</v>
      </c>
      <c r="D20" s="151" t="s">
        <v>300</v>
      </c>
      <c r="E20" s="151" t="s">
        <v>167</v>
      </c>
      <c r="F20" s="151" t="s">
        <v>8</v>
      </c>
      <c r="G20" s="151" t="s">
        <v>301</v>
      </c>
      <c r="H20" s="151" t="s">
        <v>140</v>
      </c>
      <c r="I20" s="375"/>
      <c r="J20" s="376"/>
      <c r="K20" s="177"/>
      <c r="L20" s="165">
        <v>1893.4</v>
      </c>
      <c r="M20" s="165"/>
      <c r="N20" s="165"/>
      <c r="O20" s="165"/>
      <c r="P20" s="185">
        <f t="shared" si="1"/>
        <v>1893.4</v>
      </c>
      <c r="Q20" s="101"/>
      <c r="R20" s="164"/>
    </row>
    <row r="21" spans="1:18" ht="72" customHeight="1" x14ac:dyDescent="0.2">
      <c r="A21" s="236" t="s">
        <v>314</v>
      </c>
      <c r="B21" s="374"/>
      <c r="C21" s="151" t="s">
        <v>136</v>
      </c>
      <c r="D21" s="151" t="s">
        <v>315</v>
      </c>
      <c r="E21" s="151" t="s">
        <v>167</v>
      </c>
      <c r="F21" s="151" t="s">
        <v>8</v>
      </c>
      <c r="G21" s="151" t="s">
        <v>316</v>
      </c>
      <c r="H21" s="151" t="s">
        <v>140</v>
      </c>
      <c r="I21" s="375"/>
      <c r="J21" s="376"/>
      <c r="K21" s="177"/>
      <c r="L21" s="165">
        <v>1030</v>
      </c>
      <c r="M21" s="165"/>
      <c r="N21" s="165"/>
      <c r="O21" s="165"/>
      <c r="P21" s="185">
        <f t="shared" si="1"/>
        <v>1030</v>
      </c>
      <c r="Q21" s="101"/>
      <c r="R21" s="164"/>
    </row>
    <row r="22" spans="1:18" ht="99" customHeight="1" x14ac:dyDescent="0.2">
      <c r="A22" s="236" t="s">
        <v>317</v>
      </c>
      <c r="B22" s="374"/>
      <c r="C22" s="151" t="s">
        <v>136</v>
      </c>
      <c r="D22" s="151" t="s">
        <v>315</v>
      </c>
      <c r="E22" s="151" t="s">
        <v>167</v>
      </c>
      <c r="F22" s="151" t="s">
        <v>8</v>
      </c>
      <c r="G22" s="151" t="s">
        <v>318</v>
      </c>
      <c r="H22" s="151" t="s">
        <v>140</v>
      </c>
      <c r="I22" s="375"/>
      <c r="J22" s="376"/>
      <c r="K22" s="177"/>
      <c r="L22" s="165">
        <v>120.5</v>
      </c>
      <c r="M22" s="165"/>
      <c r="N22" s="165"/>
      <c r="O22" s="165"/>
      <c r="P22" s="185">
        <f t="shared" si="1"/>
        <v>120.5</v>
      </c>
      <c r="Q22" s="101"/>
      <c r="R22" s="164"/>
    </row>
    <row r="23" spans="1:18" ht="99" customHeight="1" x14ac:dyDescent="0.2">
      <c r="A23" s="236" t="s">
        <v>319</v>
      </c>
      <c r="B23" s="374"/>
      <c r="C23" s="151" t="s">
        <v>136</v>
      </c>
      <c r="D23" s="151" t="s">
        <v>315</v>
      </c>
      <c r="E23" s="151" t="s">
        <v>167</v>
      </c>
      <c r="F23" s="151" t="s">
        <v>8</v>
      </c>
      <c r="G23" s="151" t="s">
        <v>320</v>
      </c>
      <c r="H23" s="151" t="s">
        <v>140</v>
      </c>
      <c r="I23" s="375"/>
      <c r="J23" s="376"/>
      <c r="K23" s="177"/>
      <c r="L23" s="165">
        <v>500</v>
      </c>
      <c r="M23" s="165"/>
      <c r="N23" s="165"/>
      <c r="O23" s="165"/>
      <c r="P23" s="185">
        <f t="shared" si="1"/>
        <v>500</v>
      </c>
      <c r="Q23" s="101"/>
      <c r="R23" s="164"/>
    </row>
    <row r="24" spans="1:18" ht="99" customHeight="1" x14ac:dyDescent="0.2">
      <c r="A24" s="236" t="s">
        <v>321</v>
      </c>
      <c r="B24" s="374"/>
      <c r="C24" s="151" t="s">
        <v>136</v>
      </c>
      <c r="D24" s="151" t="s">
        <v>315</v>
      </c>
      <c r="E24" s="151" t="s">
        <v>167</v>
      </c>
      <c r="F24" s="151" t="s">
        <v>8</v>
      </c>
      <c r="G24" s="151" t="s">
        <v>322</v>
      </c>
      <c r="H24" s="151" t="s">
        <v>140</v>
      </c>
      <c r="I24" s="375"/>
      <c r="J24" s="376"/>
      <c r="K24" s="177"/>
      <c r="L24" s="165">
        <v>20</v>
      </c>
      <c r="M24" s="165"/>
      <c r="N24" s="165"/>
      <c r="O24" s="165"/>
      <c r="P24" s="185">
        <f t="shared" si="1"/>
        <v>20</v>
      </c>
      <c r="Q24" s="101"/>
      <c r="R24" s="164"/>
    </row>
    <row r="25" spans="1:18" ht="32.25" customHeight="1" x14ac:dyDescent="0.3">
      <c r="A25" s="133"/>
      <c r="B25" s="134"/>
      <c r="C25" s="134"/>
      <c r="D25" s="134"/>
      <c r="E25" s="134"/>
      <c r="F25" s="134"/>
      <c r="G25" s="135"/>
      <c r="H25" s="134"/>
      <c r="I25" s="136"/>
      <c r="J25" s="136"/>
      <c r="K25" s="136"/>
      <c r="L25" s="136"/>
      <c r="M25" s="136"/>
      <c r="N25" s="136"/>
      <c r="O25" s="136"/>
      <c r="P25" s="136"/>
      <c r="Q25" s="134"/>
    </row>
    <row r="26" spans="1:18" ht="48" customHeight="1" x14ac:dyDescent="0.2">
      <c r="A26" s="584" t="s">
        <v>287</v>
      </c>
      <c r="B26" s="584"/>
      <c r="C26" s="584"/>
      <c r="D26" s="584"/>
      <c r="E26" s="240"/>
      <c r="F26" s="240"/>
      <c r="G26" s="240"/>
      <c r="H26" s="240"/>
      <c r="I26" s="240"/>
      <c r="J26" s="240"/>
      <c r="K26" s="240"/>
      <c r="L26" s="240"/>
      <c r="M26" s="240"/>
      <c r="N26" s="576" t="s">
        <v>215</v>
      </c>
      <c r="O26" s="576"/>
      <c r="P26" s="576"/>
    </row>
    <row r="27" spans="1:18" ht="152.25" hidden="1" customHeight="1" x14ac:dyDescent="0.2">
      <c r="A27" s="443"/>
      <c r="B27" s="443"/>
      <c r="C27" s="443"/>
      <c r="D27" s="443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</sheetData>
  <mergeCells count="27">
    <mergeCell ref="O6:O7"/>
    <mergeCell ref="H2:J2"/>
    <mergeCell ref="K2:Q2"/>
    <mergeCell ref="A27:D27"/>
    <mergeCell ref="K6:K7"/>
    <mergeCell ref="J6:J7"/>
    <mergeCell ref="L6:L7"/>
    <mergeCell ref="E6:G7"/>
    <mergeCell ref="H6:H7"/>
    <mergeCell ref="A3:Q3"/>
    <mergeCell ref="A5:A7"/>
    <mergeCell ref="Q5:Q7"/>
    <mergeCell ref="K1:Q1"/>
    <mergeCell ref="N26:P26"/>
    <mergeCell ref="P6:P7"/>
    <mergeCell ref="A10:A11"/>
    <mergeCell ref="A14:A15"/>
    <mergeCell ref="B8:B18"/>
    <mergeCell ref="C6:C7"/>
    <mergeCell ref="A26:D26"/>
    <mergeCell ref="B5:B7"/>
    <mergeCell ref="I5:P5"/>
    <mergeCell ref="I6:I7"/>
    <mergeCell ref="D6:D7"/>
    <mergeCell ref="M6:M7"/>
    <mergeCell ref="N6:N7"/>
    <mergeCell ref="C5:H5"/>
  </mergeCells>
  <phoneticPr fontId="20" type="noConversion"/>
  <pageMargins left="0.35433070866141736" right="0.35433070866141736" top="0.78740157480314965" bottom="0.78740157480314965" header="0.51181102362204722" footer="0.51181102362204722"/>
  <pageSetup paperSize="9" scale="45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Информация МЗ</vt:lpstr>
      <vt:lpstr>Информация МЗ+ИЦ+ПД</vt:lpstr>
      <vt:lpstr>ГП-прил.2</vt:lpstr>
      <vt:lpstr>Прогноз</vt:lpstr>
      <vt:lpstr>ПП1</vt:lpstr>
      <vt:lpstr>ПП2</vt:lpstr>
      <vt:lpstr>ПП3</vt:lpstr>
      <vt:lpstr>ПП4 </vt:lpstr>
      <vt:lpstr>ПР2ПП1</vt:lpstr>
      <vt:lpstr>ПР2ПП2</vt:lpstr>
      <vt:lpstr>ПР2ПП3</vt:lpstr>
      <vt:lpstr>ПР.2ПП4</vt:lpstr>
      <vt:lpstr>ПП2!Заголовки_для_печати</vt:lpstr>
      <vt:lpstr>'ГП-прил.2'!Область_печати</vt:lpstr>
      <vt:lpstr>'Информация МЗ'!Область_печати</vt:lpstr>
      <vt:lpstr>'Информация МЗ+ИЦ+ПД'!Область_печати</vt:lpstr>
      <vt:lpstr>ПП1!Область_печати</vt:lpstr>
      <vt:lpstr>ПП2!Область_печати</vt:lpstr>
      <vt:lpstr>ПП3!Область_печати</vt:lpstr>
      <vt:lpstr>'ПП4 '!Область_печати</vt:lpstr>
      <vt:lpstr>ПР.2ПП4!Область_печати</vt:lpstr>
      <vt:lpstr>ПР2ПП1!Область_печати</vt:lpstr>
      <vt:lpstr>ПР2ПП2!Область_печати</vt:lpstr>
      <vt:lpstr>ПР2ПП3!Область_печати</vt:lpstr>
      <vt:lpstr>Прогноз!Область_печати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2013-12-05T06:46:12Z</cp:lastPrinted>
  <dcterms:created xsi:type="dcterms:W3CDTF">2006-09-16T00:00:00Z</dcterms:created>
  <dcterms:modified xsi:type="dcterms:W3CDTF">2017-12-29T03:14:09Z</dcterms:modified>
</cp:coreProperties>
</file>