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<sst xmlns="http://schemas.openxmlformats.org/spreadsheetml/2006/main" count="2968" uniqueCount="585">
  <si>
    <t>Расходы на повышение размеров оплаты труда работников бюджетной сферы с 1 января 2018 года на 4 процента в рамках подпрограммы «Молодежь Дивногорья» муниципальной программы «Физическая культура, спорт и молодежная политика в муниципальном образовании город Дивногорск»</t>
  </si>
  <si>
    <t>Расходы на повышение размеров оплаты труда работников бюджетной сферы с 1 января 2018 года на 4 процента в рамках подпрограммы «Обеспечение условий реализации программы и прочие мероприятия» муниципальной программы «Физическая культура, спорт и молодежная политика в муниципальном образовании город Дивногорск»</t>
  </si>
  <si>
    <t>Расходы на повышение размеров оплаты труда работников бюджетной сферы с 1 января 2018 года на 4 процента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</si>
  <si>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О701</t>
  </si>
  <si>
    <t>Расходы на повышение размеров оплаты труда работников бюджетной сферы с 1 января 2018 года на 4 процента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</si>
  <si>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повышение размеров оплаты труда работников бюджетной сферы с 1 января 2018 года на 4 процента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</si>
  <si>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Расходы на повышение размеров оплаты труда работников бюджетной сферы с 1 января 2018 года на 4 процента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</si>
  <si>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образовательными стандартами,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</si>
  <si>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выполнением» в рамках непрограммных расходов органа исполнительной власти</t>
  </si>
  <si>
    <t>01400R0820</t>
  </si>
  <si>
    <t>Руководство и управление в сфере установленных функций органов государственной власти в рамках непрограммных расходов представительного органа</t>
  </si>
  <si>
    <t>Функционирование  высшего  должностного  лица муниципального  образования</t>
  </si>
  <si>
    <t>0102</t>
  </si>
  <si>
    <t>Непрограммные расходы органа исполнительной власти</t>
  </si>
  <si>
    <t>Глава муниципального образования</t>
  </si>
  <si>
    <t>850</t>
  </si>
  <si>
    <t>906</t>
  </si>
  <si>
    <t>0104</t>
  </si>
  <si>
    <t>Руководство и управление в сфере установленных функций органов государственной власти в рамках непрограммных расходов органа исполнительной власти</t>
  </si>
  <si>
    <t>Иные бюджетные ассигнования</t>
  </si>
  <si>
    <t>Уплата налогов, сборов и иных платежей</t>
  </si>
  <si>
    <t>Выплаты, обеспечивающие уровень заработной платы работников учреждений, в рамках непрограммных расходов органа исполнительной власти</t>
  </si>
  <si>
    <t>Выплаты, обеспечивающие уровень заработной платы работников учреждений дополнительного образования детей в рамках подпрограммы «Обеспечение условий для поддержки  дополнительного образования детей» муниципальной программы города Дивногорска «Культура муниципального образования город Дивногорск»</t>
  </si>
  <si>
    <t>Обеспечение деятельности (оказание услуг) подведомственных библиотечных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</si>
  <si>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8210080710</t>
  </si>
  <si>
    <t>0330080710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</si>
  <si>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</si>
  <si>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на реализацию Закона края от 13 июня 2013 года № 4-1402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</si>
  <si>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организацию и проведение акарицидных обработок мест массового отдыха населения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</si>
  <si>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 xml:space="preserve">Председатель представительного органа </t>
  </si>
  <si>
    <t>Софинансирование расходов на организацию и проведение акарицидных обработок мест массового отдыха населения из средств местного бюджета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</si>
  <si>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0409</t>
  </si>
  <si>
    <t>0400</t>
  </si>
  <si>
    <t>Капитальные вложения в объекты недвижимого имущества государственной (муниципальной) собственности</t>
  </si>
  <si>
    <t>1004</t>
  </si>
  <si>
    <t>0113</t>
  </si>
  <si>
    <t>Софинансирование расходов на устройство плоскостных спортивных сооружений в сельской местности,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</si>
  <si>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О4100S4200</t>
  </si>
  <si>
    <t>Расходы на развитие инфраструктуры общеобразовательных организаций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</si>
  <si>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О120075630</t>
  </si>
  <si>
    <t>Софинансирование расходов на развитие инфраструктуры общеобразовательных организаций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</si>
  <si>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О1200S5630</t>
  </si>
  <si>
    <t>Расходы на 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</si>
  <si>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Софинансирование расходов на 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</si>
  <si>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01200R0271</t>
  </si>
  <si>
    <t>01200S0271</t>
  </si>
  <si>
    <t>Расходы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«О территориальном планировании, градостроительном зонировании и документации по планировке территории муниципального образования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</si>
  <si>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Софинансирование расходов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«О территориальном планировании, градостроительном зонировании и документации по планировке территории муниципального образования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</si>
  <si>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О510074660</t>
  </si>
  <si>
    <t>О5100S4660</t>
  </si>
  <si>
    <t>Подпрограмма «О территориальном планировании, градостроительном зонировании и документации по планировке территории муниципального образования город Дивногорск»</t>
  </si>
  <si>
    <t>0510000000</t>
  </si>
  <si>
    <t>Расходы на организацию туристско-рекреационных зон в рамках подпрограммы «О территориальном планировании, градостроительном зонировании и документации по планировке территории муниципального образования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</si>
  <si>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Софинансирование расходов на организацию туристско-рекреационных зон в рамках подпрограммы «О территориальном планировании, градостроительном зонировании и документации по планировке территории муниципального образования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</si>
  <si>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О620076070</t>
  </si>
  <si>
    <t>0410074360</t>
  </si>
  <si>
    <t>04100S4360</t>
  </si>
  <si>
    <t>Расходы на создание новых и поддержку действующих спортивных клубов по месту жительства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</si>
  <si>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Расходы на повышение размеров оплаты труда работников муниципальных учреждений дополнительного образования, реализующих программы дополнительного образования детей, о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подготовки. в рамках подпрограммы «Массовая физическая культура и спорт» муниципальной программы города Дивногорска«Физическая культура, спорт и молодежная политика в муниципальном образовании город Дивногорск»</t>
  </si>
  <si>
    <t>Расходы на реализацию мероприятий по благоустройству, направленных на формирование современной городской среды, в рамках муниципальной программы города Дивногорска «Формирование комфортной городской (сельской) среды по муниципальному образованию город Дивногорск»</t>
  </si>
  <si>
    <t>Обеспечение деятельности казенных учреждений в рамках подпрограммы «Другие вопросы в области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</si>
  <si>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0909</t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</si>
  <si>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учреждений,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</si>
  <si>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</si>
  <si>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0840080220</t>
  </si>
  <si>
    <t>0900000000</t>
  </si>
  <si>
    <t>0940000000</t>
  </si>
  <si>
    <t>0940080210</t>
  </si>
  <si>
    <t>Расходы на 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муниципальной программы и прочие мероприятия» муниципальной программы города Дивногорска «Социальная поддержка населения муниципального образования город Дивногорск»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</si>
  <si>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</si>
  <si>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Приложение 12</t>
  </si>
  <si>
    <t>Подпрограмма «Повышение качества жизни отдельных категорий граждан, степени их социальной защищенности»</t>
  </si>
  <si>
    <t>Подпрограмма «Поддержка искусства и народного творчества»</t>
  </si>
  <si>
    <t>Расходы по организации и содержанию мест захоронения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</si>
  <si>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0810084030</t>
  </si>
  <si>
    <t>Обеспечение деятельности (оказание услуг) подведомственных учреждений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</si>
  <si>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>06200S6070</t>
  </si>
  <si>
    <t>08100S5550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</si>
  <si>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</si>
  <si>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0106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</si>
  <si>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крае,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</si>
  <si>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Социальное обеспечение и иные выплаты населению</t>
  </si>
  <si>
    <t>300</t>
  </si>
  <si>
    <t>0709</t>
  </si>
  <si>
    <t>Подпрограмма «Обеспечение реализации муниципальной программы и прочие мероприятия в области образования»</t>
  </si>
  <si>
    <t>Обеспечение деятельности (оказание услуг) подведомственных учреждений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</si>
  <si>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</si>
  <si>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01200S031M</t>
  </si>
  <si>
    <t>Обеспечение деятельности (оказание услуг) подведомственных учреждений дополнительного образования детей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</si>
  <si>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Подпрограмма «Защита населения и территории муниципального образования город Дивногорск от чрезвычайных ситуаций природного и техногенного характера»</t>
  </si>
  <si>
    <t>0820000000</t>
  </si>
  <si>
    <t>Расходы на создание резервов материальных ресурсов для ликвидации чрезвычайных ситуаций на территории города Дивногорска, в рамках подпрограммы «Обеспечение реализации муниципальной программы и прочие мероприятия» муниципальной программы города Дивногорска «Реформирование и модернизация жилищно-коммунального хозяйства»</t>
  </si>
  <si>
    <t>0840087080</t>
  </si>
  <si>
    <t>0310</t>
  </si>
  <si>
    <t>Инвентаризация земель на территории муниципального образования город Дивногорск в рамках подпрограммы «Инвентаризация земель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</si>
  <si>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</si>
  <si>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</si>
  <si>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</si>
  <si>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</si>
  <si>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</si>
  <si>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</si>
  <si>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</si>
  <si>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</si>
  <si>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</si>
  <si>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Муниципальная программа города Дивногорска «Социальная поддержка населения муниципального образования город Дивногорск»</t>
  </si>
  <si>
    <t>0440080210</t>
  </si>
  <si>
    <t>0410080610</t>
  </si>
  <si>
    <t>"О  бюджете  города  Дивногорска  на  2018 год</t>
  </si>
  <si>
    <t>и  плановый  период 2019 - 2020 годов"</t>
  </si>
  <si>
    <t>Сумма на          2018 год</t>
  </si>
  <si>
    <t>на 2018  год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</si>
  <si>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</si>
  <si>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О4100S031M</t>
  </si>
  <si>
    <t>Субсидии юридическим лицам (кроме некоммерческих организаций), индивидуальным предпринимателям, физическим лицам</t>
  </si>
  <si>
    <t>0408</t>
  </si>
  <si>
    <t>Расходы на выполнение работ по техническому учету, паспортизации и разработке проекта организации дорожного движения 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</si>
  <si>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0710086080</t>
  </si>
  <si>
    <t>Расходы на приобретение, распространение тематической печатной и видеопродукции в области ГО, защиты от ЧС, обеспечения безопасности населения в рамках подпрограммы «Обеспечение реализации муниципальной программы и прочие мероприятия» муниципальной программы города Дивногорска «Реформирование и модернизация жилищно-коммунального хозяйства»</t>
  </si>
  <si>
    <t>0840086090</t>
  </si>
  <si>
    <t>Выплаты, обеспечивающие уровень заработной платы работников учреждений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</si>
  <si>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</si>
  <si>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>Национальная оборона</t>
  </si>
  <si>
    <t>0200</t>
  </si>
  <si>
    <t>Расходы на обеспечение отдыха 
и оздоровления детей в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</si>
  <si>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О130076490</t>
  </si>
  <si>
    <t>0710075090</t>
  </si>
  <si>
    <t>Софинансирование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</si>
  <si>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07100S5090</t>
  </si>
  <si>
    <t>04200S4560</t>
  </si>
  <si>
    <t>Обеспечение деятельности (оказание услуг) подведомственных учреждений 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</si>
  <si>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Благоустройство придомовых, внутридомовых территорий города, содержание и ремонт подпорных стенок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</si>
  <si>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выдачу заключений о детальном инструментальном обследовании несущих и ограждающих конструкций многоквартирных домов в муниципальном образовании город Дивногорск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</si>
  <si>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О550087010</t>
  </si>
  <si>
    <t>Расходы на выполнение работ по ремонту автомобильных дорог в муниципальном образовании город Дивногорск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</si>
  <si>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0710089020</t>
  </si>
  <si>
    <r>
      <t xml:space="preserve"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 в рамках подпрограммы «Обеспечений </t>
    </r>
    <r>
      <rPr>
        <sz val="12"/>
        <color indexed="8"/>
        <rFont val="Arial"/>
        <family val="2"/>
      </rPr>
      <t>условий для поддержки дополнительного образования детей</t>
    </r>
    <r>
      <rPr>
        <sz val="12"/>
        <rFont val="Arial"/>
        <family val="2"/>
      </rPr>
      <t>» муниципальной программы города Дивногорска «Культура муниципального образования город Дивногорск»</t>
    </r>
  </si>
  <si>
    <r>
      <t xml:space="preserve">Подпрограмма  </t>
    </r>
    <r>
      <rPr>
        <sz val="12"/>
        <color indexed="8"/>
        <rFont val="Arial"/>
        <family val="2"/>
      </rPr>
      <t>«</t>
    </r>
    <r>
      <rPr>
        <sz val="12"/>
        <rFont val="Arial"/>
        <family val="2"/>
      </rPr>
      <t>Развитие субъектов малого и среднего предпринимательства в муниципальном образовании город Дивногорск</t>
    </r>
    <r>
      <rPr>
        <sz val="12"/>
        <color indexed="8"/>
        <rFont val="Arial"/>
        <family val="2"/>
      </rPr>
      <t>»</t>
    </r>
  </si>
  <si>
    <t>Расходы на поддержку деятельности муниципальных молодежных центров, в рамках Государственной программы Красноярского края «Молодежь Красноярского края в XXI веке»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</si>
  <si>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</si>
  <si>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1003</t>
  </si>
  <si>
    <t>Софинансирование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вод,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</si>
  <si>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08100S5710</t>
  </si>
  <si>
    <t>Расходы на социальную выплату на погребение умершего Почетного гражданина города Дивногорска в рамках подпрограммы «Обеспечение реализации муниципальной программы и прочие мероприятия» муниципальной программы города Дивногорска «Социальная поддержка населения муниципального образования город Дивногорск»</t>
  </si>
  <si>
    <t>Публичные нормативные выплаты гражданам несоциального характера</t>
  </si>
  <si>
    <t>0250085030</t>
  </si>
  <si>
    <t>330</t>
  </si>
  <si>
    <t>Доплата к пенсии муниципальным служащим в рамках подпрограммы «Повышение качества жизни отдельных категорий граждан, степени их социальной защищенности» муниципальной программы города Дивногорска «Социальная поддержка населения муниципального образования город Дивногорск»</t>
  </si>
  <si>
    <t>Мероприятия в области спорта, физической культуры и туризма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</si>
  <si>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Подпрограмма «Массовая физическая культура и спорт»</t>
  </si>
  <si>
    <t>Обеспечение деятельности (оказание услуг) подведомственных учреждений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</si>
  <si>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органа исполнительной власти</t>
  </si>
  <si>
    <t>Расходы на выполнение работ по инструментальному обследованию несущих ограждений и конструкций в многоквартирных домах города Дивногорска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</si>
  <si>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О810087190</t>
  </si>
  <si>
    <t>О501</t>
  </si>
  <si>
    <t>Расходы на 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в рамках непрограммных расходов органа исполнительной власти</t>
  </si>
  <si>
    <t>Распределение бюджетных ассигнований по целевым статьям (муниципальным программам города Дивногорска и непрограммным направлениям деятельности), группам и подгруппам видов расходов, разделам, подразделам классификации расходов бюджета города Дивногорска</t>
  </si>
  <si>
    <t>0309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</si>
  <si>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</si>
  <si>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Подпрограмма "Пассажирские перевозки"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</si>
  <si>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</si>
  <si>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Субсидии автономным учреждениям</t>
  </si>
  <si>
    <t>620</t>
  </si>
  <si>
    <t>621</t>
  </si>
  <si>
    <t>622</t>
  </si>
  <si>
    <t>Субсидии автономным учреждениям на иные цели</t>
  </si>
  <si>
    <t xml:space="preserve">Непрограммные мероприятия </t>
  </si>
  <si>
    <t>Всего:</t>
  </si>
  <si>
    <t>320</t>
  </si>
  <si>
    <t xml:space="preserve">Подпрограмма «Обеспечение безопасного, качественного отдыха и оздоровления детей в период каникул» </t>
  </si>
  <si>
    <t>0707</t>
  </si>
  <si>
    <t>0420000000</t>
  </si>
  <si>
    <t>0420074560</t>
  </si>
  <si>
    <t>0420080610</t>
  </si>
  <si>
    <t>0440000000</t>
  </si>
  <si>
    <t>0500000000</t>
  </si>
  <si>
    <t>0540000000</t>
  </si>
  <si>
    <t>0600000000</t>
  </si>
  <si>
    <t>0620000000</t>
  </si>
  <si>
    <t>0700000000</t>
  </si>
  <si>
    <t>0710000000</t>
  </si>
  <si>
    <t>0710088070</t>
  </si>
  <si>
    <t>0720000000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</si>
  <si>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</si>
  <si>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0310080710</t>
  </si>
  <si>
    <t>0320080710</t>
  </si>
  <si>
    <t>0420080710</t>
  </si>
  <si>
    <t>Расходы 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</si>
  <si>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0140075520</t>
  </si>
  <si>
    <t>0140080210</t>
  </si>
  <si>
    <t>0140080220</t>
  </si>
  <si>
    <t>0140080910</t>
  </si>
  <si>
    <t>0200000000</t>
  </si>
  <si>
    <t>0210000000</t>
  </si>
  <si>
    <t>0210088080</t>
  </si>
  <si>
    <t>0250000000</t>
  </si>
  <si>
    <t>Социальное обеспечение населения</t>
  </si>
  <si>
    <t>Подпрограмма «Социальная поддержка семей, имеющих детей»</t>
  </si>
  <si>
    <t>Выплаты, обеспечивающие уровень заработной платы работников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</si>
  <si>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0320000000</t>
  </si>
  <si>
    <t>0110080710</t>
  </si>
  <si>
    <t>0120080710</t>
  </si>
  <si>
    <t>0140080710</t>
  </si>
  <si>
    <t>0940080710</t>
  </si>
  <si>
    <t>310</t>
  </si>
  <si>
    <t>Иные пенсии, социальные доплаты к пенсии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</si>
  <si>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 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</si>
  <si>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>03200S031P</t>
  </si>
  <si>
    <t>0503</t>
  </si>
  <si>
    <t>1006</t>
  </si>
  <si>
    <t>612</t>
  </si>
  <si>
    <t>0801</t>
  </si>
  <si>
    <t>Подпрограмма «Сохранение культурного наследия»</t>
  </si>
  <si>
    <t>Обеспечение деятельности (оказание услуг) подведомственных музейных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</si>
  <si>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Расходы на 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</si>
  <si>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Обеспечение деятельности (оказание услуг) подведомственных учреждений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</si>
  <si>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повышение размеров оплаты труда работников бюджетной сферы с 1 января 2018 года на 4 процента в рамках непрограммных расходов представительного органа</t>
  </si>
  <si>
    <t>Расходы на повышение размеров оплаты труда работников бюджетной сферы с 1 января 2018 года на 4 процента в рамках непрограммных расходов органа исполнительной власти</t>
  </si>
  <si>
    <t>Расходы на повышение размеров оплаты труда работников бюджетной сферы с 1 января 2018 года на 4 процента в рамках подпрограммы «Обеспечение реализации муниципальной программы и прочие мероприятия» муниципальной программы города Дивногорска «Реформирование и модернизация жилищно-коммунального хозяйства»</t>
  </si>
  <si>
    <t>Расходы на повышение размеров оплаты труда работников бюджетной сферы с 1 января 2018 года на 4 процента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</si>
  <si>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Расходы на повышение размеров оплаты труда работников бюджетной сферы с 1 января 2018 года на 4 процента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</si>
  <si>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Расходы на повышение размеров оплаты труда работников бюджетной сферы с 1 января 2018 года на 4 процента в рамках подпрограммы «Поддержка искусства и народного творчества» муниципальной программы «Культура муниципального образования город Дивногорск»</t>
  </si>
  <si>
    <t>Расходы на повышение размеров оплаты труда работников бюджетной сферы с 1 января 2018 года на 4 процента в рамках подпрограммы «Обеспечение условий для поддержки дополнительного образования детей» муниципальной программы «Культура муниципального образования город Дивногорск»</t>
  </si>
  <si>
    <t>Расходы на реконструкцию Клубного бульвара в рамках подпрограммы "Реформирование и модернизация жилищно-коммунального хозяйства"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</si>
  <si>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Безвозмездные перечисления иным организациям, индивидуальным предпринимателям, физическим лицам - производителям товаров, работ, услуг</t>
  </si>
  <si>
    <t>0810084110</t>
  </si>
  <si>
    <t>08184110</t>
  </si>
  <si>
    <t>Расходы на установку баннерных конструкций на территории муниципального образования город Дивногорск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</si>
  <si>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0810084160</t>
  </si>
  <si>
    <t>Расходы по благоустройству территории муниципального образования город Дивногорск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</si>
  <si>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0810084170</t>
  </si>
  <si>
    <t>Расходы на проведение работ по восстановлению конструктивов многоквартирного жилого дома № 2 по улице Школьная село Овсянка города Дивногорска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</si>
  <si>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0810084180</t>
  </si>
  <si>
    <t>Вывоз мусора несанкционированных свалок в рамках подпрограммы "Реформирование и модернизация жилищно-коммунального хозяйства"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</si>
  <si>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0810084040</t>
  </si>
  <si>
    <t>Расходы на оплату стоимости набора продуктов питания или готовых блюд и их транспортировки в лагерях с дневным пребыванием детей за счет средств целевого родительского взноса в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</si>
  <si>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от  19 декабря  2017 г. № 23 - 191 - ГС</t>
  </si>
  <si>
    <t>Софинансирование расходов на оплату стоимости набора продуктов питания или готовых блюд и их транспортировки в лагерях с дневным пребыванием детей за счет средств местного бюджета в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</si>
  <si>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0410080620</t>
  </si>
  <si>
    <t>0410080710</t>
  </si>
  <si>
    <t>04100S031P</t>
  </si>
  <si>
    <t>04100S031M</t>
  </si>
  <si>
    <t>Расходы на приобретение в собственность муниципального образования город Дивногорск жилых помещений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</si>
  <si>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Расходы на выполнение работ по проектированию многоэтажных, многоквартирных жилых домов, с инженерным обеспечением, в городе Дивногорск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</si>
  <si>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О550086010</t>
  </si>
  <si>
    <t>О550087120</t>
  </si>
  <si>
    <t xml:space="preserve">Расходы на выполнение работ по изготовлению схем границ земельных участков для размещения оборудования для санитарной очистки территории муниципального образования город Дивногорск
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
</t>
  </si>
  <si>
    <t>0810084050</t>
  </si>
  <si>
    <t>0810084150</t>
  </si>
  <si>
    <t>Исполнение судебных актов</t>
  </si>
  <si>
    <t>Расходы на предоставление по договору социального найма благоустроенных жилых помещений (в части апелляционных определений Судебной коллегии по гражданским делам Красноярского краевого суда № 33-12080/2015 от 02.11.2015 и № 33-13827/2015 от 14.12.2015)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</si>
  <si>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О550085010</t>
  </si>
  <si>
    <t>094080910</t>
  </si>
  <si>
    <t>1000000000</t>
  </si>
  <si>
    <t>1010000000</t>
  </si>
  <si>
    <t>1010088010</t>
  </si>
  <si>
    <t>1020000000</t>
  </si>
  <si>
    <t>1020088020</t>
  </si>
  <si>
    <t>8100000000</t>
  </si>
  <si>
    <t>8110080210</t>
  </si>
  <si>
    <t>8110080230</t>
  </si>
  <si>
    <t>8110080910</t>
  </si>
  <si>
    <t>8200000000</t>
  </si>
  <si>
    <t>8210051180</t>
  </si>
  <si>
    <t>8210074290</t>
  </si>
  <si>
    <t>8210075140</t>
  </si>
  <si>
    <t>8210076040</t>
  </si>
  <si>
    <t>8210080210</t>
  </si>
  <si>
    <t>8210080230</t>
  </si>
  <si>
    <t>8210080910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</si>
  <si>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</si>
  <si>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</si>
  <si>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О550000000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</si>
  <si>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</si>
  <si>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Осуществление первичного воинского учета на территориях, где отсутствуют военные комиссариаты, в рамках непрограммных расходов органа исполнительной власти </t>
  </si>
  <si>
    <t>0110075540</t>
  </si>
  <si>
    <t>0100000000</t>
  </si>
  <si>
    <t>Софинансирование расходов на  поддержку деятельности муниципальных молодежных центров, в рамках Государственной программы Красноярского края «Молодежь Красноярского края в XXI веке»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</si>
  <si>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Софинансирование расходов на содержание автомобильных дорог общего пользования местного значения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</si>
  <si>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0710075080</t>
  </si>
  <si>
    <t>07100S5080</t>
  </si>
  <si>
    <t>Расходы на содержание автомобильных дорог общего пользования местного значения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</si>
  <si>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Расходы на обеспечение бесплатного проезда детей до места  нахождения детских оздоровительных лагерей и обратно (в соответствии с Законом края 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муниципальной программы города Дивногорска «Социальная поддержка населения муниципального образования город Дивногорск»</t>
  </si>
  <si>
    <t>0220000000</t>
  </si>
  <si>
    <t>0250075130</t>
  </si>
  <si>
    <t>0250080210</t>
  </si>
  <si>
    <t>0300000000</t>
  </si>
  <si>
    <t>0310000000</t>
  </si>
  <si>
    <t>0310080630</t>
  </si>
  <si>
    <t>0310080640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</si>
  <si>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</si>
  <si>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О120074090</t>
  </si>
  <si>
    <t>Премии и гранты</t>
  </si>
  <si>
    <t>350</t>
  </si>
  <si>
    <t>Выплаты, обеспечивающие уровень заработной платы работников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</si>
  <si>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«Социальная поддержка населения муниципального образования город Дивногорск»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</si>
  <si>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</si>
  <si>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</si>
  <si>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</si>
  <si>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</si>
  <si>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611</t>
  </si>
  <si>
    <t>8210088930</t>
  </si>
  <si>
    <t>Обеспечение деятельности (оказание услуг) подведомственных учреждений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</si>
  <si>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Софинансирование расходов на реализацию мероприятий по благоустройству, направленных на формирование современной городской среды, в рамках подпрограммы «Формирование комфортной городской (сельской) среды по муниципальному образованию город Дивногорск» муниципальной программы города Дивногорска «Формирование комфортной городской (сельской) среды по муниципальному образованию город Дивногорск»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</si>
  <si>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</si>
  <si>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от     декабря  2015 г. №  -  - ГС</t>
  </si>
  <si>
    <t>0320080610</t>
  </si>
  <si>
    <t>0330000000</t>
  </si>
  <si>
    <t>0340075190</t>
  </si>
  <si>
    <t>0330080620</t>
  </si>
  <si>
    <t>0340000000</t>
  </si>
  <si>
    <t>0340080210</t>
  </si>
  <si>
    <t>0340080910</t>
  </si>
  <si>
    <t>0400000000</t>
  </si>
  <si>
    <t>0410000000</t>
  </si>
  <si>
    <t>0410080520</t>
  </si>
  <si>
    <t>Подпрограмма «Дошкольное образование детей»</t>
  </si>
  <si>
    <t>0550080220</t>
  </si>
  <si>
    <t>Социальные выплаты гражданам, кроме публичных нормативных социальных выплат</t>
  </si>
  <si>
    <t>Иные выплаты населению</t>
  </si>
  <si>
    <t>360</t>
  </si>
  <si>
    <t xml:space="preserve">Резервные фонды </t>
  </si>
  <si>
    <t>Резервные фонды местной администрации в рамках непрограммных расходов органа исполнительной власти</t>
  </si>
  <si>
    <t>О110074080</t>
  </si>
  <si>
    <t>Расходы на поддержку отрасли культуры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</si>
  <si>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03100R5190</t>
  </si>
  <si>
    <t>Расходы на обеспечение первичных мер пожарной безопасности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</si>
  <si>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Софинансирование расходов на обеспечение первичных мер пожарной безопасности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</si>
  <si>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О820074120</t>
  </si>
  <si>
    <t>О8200S4120</t>
  </si>
  <si>
    <t>Расходы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«Обеспечение реализации муниципальной программы и прочие мероприятия»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</si>
  <si>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Софинансирование расходов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«Обеспечение реализации муниципальной программы и прочие мероприятия»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</si>
  <si>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О840074130</t>
  </si>
  <si>
    <t>О8400S4130</t>
  </si>
  <si>
    <t>Подпрограмма «Безопасность дорожного движения»</t>
  </si>
  <si>
    <t>Расходы на реализацию мероприятий, направленных на повышение безопасности дорожного движения в рамках подпрограммы «Безопасность дорожного движения» муниципальной программы города Дивногорска «Транспортная система города Дивногорска»</t>
  </si>
  <si>
    <t>Софинансирование расходов на реализацию мероприятий, направленных на повышение безопасности дорожного движения в рамках подпрограммы «Безопасность дорожного движения» муниципальной программы города Дивногорска «Транспортная система города Дивногорска»</t>
  </si>
  <si>
    <t>0730074920</t>
  </si>
  <si>
    <t>07300S4920</t>
  </si>
  <si>
    <t>0730000000</t>
  </si>
  <si>
    <t>Подпрограмма "Чистая вода"</t>
  </si>
  <si>
    <t>Расходы по проектированию реконструкции цеха обезвоживания сточных вод в рамках подпрограммы «Чистая вода» муниципальной программы города Дивногорска «Реформирование и модернизация жилищно-коммунального хозяйства»</t>
  </si>
  <si>
    <t>0850000000</t>
  </si>
  <si>
    <t>"О  внесении  изменений  в  решение  Дивногорского городского</t>
  </si>
  <si>
    <t>Совета  депутатов  от  19 декабря  2017  г.  № 23-191-ГС</t>
  </si>
  <si>
    <t>и  плановый  период 2019 - 2020 годов""</t>
  </si>
  <si>
    <t>Расходы на повышение размеров оплаты труда работников бюджетной сферы с 1 января 2018 года на 4 процента в рамках подпрограммы «Массовая физическая культура и спорт» муниципальной программы «Физическая культура, спорт и молодежная политика в муниципальном образовании город Дивногорск»</t>
  </si>
  <si>
    <t>Расходы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</si>
  <si>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Исполнение судебныз актов</t>
  </si>
  <si>
    <t>Подпрограмма "Строительство объектов коммунальной и транспортной инфраструктуры в муниципальном образовании город Дивногорск с целью развития жилищного строительства"</t>
  </si>
  <si>
    <t>Расходы на строительство объектов электроснабжения на земельном участке за индивидуальным поселком г.Дивногорска в рамках подпрограммы "Строительство объектов коммунальной и транспортной инфраструктуры в муниципальном образовании город Дивногорск с целью развития жилищного строительства"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</si>
  <si>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 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</si>
  <si>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04200S031M</t>
  </si>
  <si>
    <t>0501</t>
  </si>
  <si>
    <t>Расходы на финансирование внесения платы за капитальный ремонт за жилые помещения муниципального жилого фонда в рамках подпрограммы "Реформирование и модернизация жилищно-коммунального хозяйства"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</si>
  <si>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0810084060</t>
  </si>
  <si>
    <t>Общегосударственные вопросы</t>
  </si>
  <si>
    <t>Другие общегосударственные вопросы</t>
  </si>
  <si>
    <t>Национальная экономика</t>
  </si>
  <si>
    <t>Другие вопросы в области национальной экономики</t>
  </si>
  <si>
    <t>Исполнение судебных исков</t>
  </si>
  <si>
    <t>830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</si>
  <si>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Федерации, в рамках непрограммных расходов органа исполнительной власти</t>
  </si>
  <si>
    <t>8210051200</t>
  </si>
  <si>
    <t>0105</t>
  </si>
  <si>
    <t>Мобилизационная и вневойсковая подготовка</t>
  </si>
  <si>
    <t>0203</t>
  </si>
  <si>
    <t>0412</t>
  </si>
  <si>
    <t>Бюджетные инвестиции</t>
  </si>
  <si>
    <t>0702</t>
  </si>
  <si>
    <t>Муниципальная программа города Дивногорска «Культура муниципального образования город Дивногорск»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</si>
  <si>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представительного органа</t>
  </si>
  <si>
    <t>Расходы на ремонт автомобильных дорог общего пользования местного значения, являющихся подъездами к садоводческим обществам, за счет средств дорожного фонда,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</si>
  <si>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О710075070</t>
  </si>
  <si>
    <t>Софинансирование расходов на ремонт автомобильных дорого общего пользования местного значения, являющихся подъездами к садоводческим обществам, за счет средств дорожного фонда,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</si>
  <si>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07100S5070</t>
  </si>
  <si>
    <t>Расходы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</si>
  <si>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</si>
  <si>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Подпрограмма «Молодежь Дивногорья»</t>
  </si>
  <si>
    <t>Расходы на приобретение товарно-материальных ценностей в лагерях с дневным пребыванием детей за счет средств целевого родительского взноса в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</si>
  <si>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</si>
  <si>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Выплаты молодым специалистам музейных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</si>
  <si>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03100S031P</t>
  </si>
  <si>
    <t>03100S031M</t>
  </si>
  <si>
    <t>03200S031M</t>
  </si>
  <si>
    <t>03300S031Р</t>
  </si>
  <si>
    <t>Наименование распорядителей и наименование показателей бюджетной классификации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</si>
  <si>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</si>
  <si>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Резервные средства</t>
  </si>
  <si>
    <t>870</t>
  </si>
  <si>
    <t>Расходы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в рамках непрограммных расходов органа исполнительной власти</t>
  </si>
  <si>
    <t xml:space="preserve">Подпрограмма «Реформирование и модернизация жилищно-коммунального хозяйства» 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</si>
  <si>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</si>
  <si>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реализацию Закона края от 20 декабря 2012 года № 3-959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</si>
  <si>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0810075700</t>
  </si>
  <si>
    <t>Расходы на повышение размеров оплаты труда отдельным категориям работников бюджетной сферы, в том числе для которых указами Президента Российской Федерации предусмотрено повышение оплаты труда, в рамках подпрограммы «Обеспечение условий для поддержки дополнительного образования детей» муниципальной программы «Культура муниципального образования город Дивногорск»</t>
  </si>
  <si>
    <t>0330010420</t>
  </si>
  <si>
    <t>111000000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</si>
  <si>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 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</si>
  <si>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О3100S031М</t>
  </si>
  <si>
    <t>Расходы на реализацию мероприятий по благоустройству, направленных на формирование современной городской среды, в рамках подпрограммы «Формирование комфортной городской (сельской) среды по муниципальному образованию город Дивногорск» муниципальной программы города Дивногорска «Формирование комфортной городской (сельской) среды по муниципальному образованию город Дивногорск»</t>
  </si>
  <si>
    <t>Подпрограмма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</t>
  </si>
  <si>
    <t>Учет, контроль, распоряжение, пользование и управление муниципальным имуществом на территории муниципального образования город Дивногорск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</si>
  <si>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>Подпрограмма «Инвентаризация земель на территории муниципального образования город Дивногорск»</t>
  </si>
  <si>
    <t>Выплаты, обеспечивающие уровень заработной платы работников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</si>
  <si>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0340080220</t>
  </si>
  <si>
    <t>0340080710</t>
  </si>
  <si>
    <t>Расходы за счет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системы города Дивногорска»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</si>
  <si>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межмуниципальным и пригородным маршрутам в рамках подпрограммы «Пассажирские перевозки» муниципальной программы города Дивногорска «Транспортная система города Дивногорска»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</si>
  <si>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</si>
  <si>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Подпрограмма «Обеспечение реализации муниципальной программы и прочие мероприятия»</t>
  </si>
  <si>
    <t>0804</t>
  </si>
  <si>
    <t>0701</t>
  </si>
  <si>
    <t>Муниципальная программа города Дивногорска «Система образования города Дивногорска»</t>
  </si>
  <si>
    <t>Расходы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</si>
  <si>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Муниципальная программа города Дивногорска «Транспортная система муниципального образования город Дивногорск»</t>
  </si>
  <si>
    <t>0502</t>
  </si>
  <si>
    <t>0111</t>
  </si>
  <si>
    <t>800</t>
  </si>
  <si>
    <t>01300S649Г</t>
  </si>
  <si>
    <t>01300S649Я</t>
  </si>
  <si>
    <t>01300S649Ю</t>
  </si>
  <si>
    <t>01300S649Д</t>
  </si>
  <si>
    <t>Муниципальная программа города Дивногорска «Формирование комфортной городской (сельской) среды по муниципальному образованию город Дивногорск»</t>
  </si>
  <si>
    <t>1100000000</t>
  </si>
  <si>
    <t>11100R5550</t>
  </si>
  <si>
    <t>11100S555Э</t>
  </si>
  <si>
    <t>Муниципальная программа города Дивногорска «Управление муниципальными финансами»</t>
  </si>
  <si>
    <t>Софинансирование расходов на оплату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организацию отдыха детей и их оздоровления  в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</si>
  <si>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Расходы на внедрение Всероссийского физкультурно-спортивного комплекса «Готов к труду и обороне»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</si>
  <si>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0410080530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</si>
  <si>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</si>
  <si>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от 28 июня 2018г. № 29 - 225 - ГС</t>
  </si>
  <si>
    <t>Расходы на повышение размеров оплаты труда работников учреждений культуры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</si>
  <si>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Расходы на повышение размеров оплаты труда работников учреждений культуры в рамках подпрограммы «Поддержка искусства и народного творчества» муниципальной программы «Культура муниципального образования город Дивногорск»</t>
  </si>
  <si>
    <t>Расходы на повышение размеров оплаты труда работников муниципальных учреждений дополнительного образования, реализующих программы дополнительного образования детей, о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подготовки.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</si>
  <si>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повышение размеров оплаты труда работников муниципальных учреждений дополнительного образования, реализующих программы дополнительного образования детей, о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подготовки. в рамках подпрограммы «Обеспечение условий для поддержки дополнительного образования детей» муниципальной программы «Культура муниципального образования город Дивногорск»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</si>
  <si>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</si>
  <si>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Подпрограмма «Общее и дополнительное образование детей»</t>
  </si>
  <si>
    <t>Софинансирование строительства объектов электроснабжения на земельном участке за индивидуальным поселком г.Дивногорска в рамках подпрограммы "Строительство объектов коммунальной и транспортной инфраструктуры в муниципальном образовании город Дивногорск с целью развития жилищного строительства"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</si>
  <si>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О520000000</t>
  </si>
  <si>
    <t>О520074610</t>
  </si>
  <si>
    <t>О5200S4610</t>
  </si>
  <si>
    <t>Расходы на повышение размеров оплаты труда специалистов по работе с молодежью, методистов муниципальных молодежных центров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</si>
  <si>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О420010430</t>
  </si>
  <si>
    <t>0850086170</t>
  </si>
  <si>
    <t>0720088060</t>
  </si>
  <si>
    <t>0800000000</t>
  </si>
  <si>
    <t>0810000000</t>
  </si>
  <si>
    <t>0810075180</t>
  </si>
  <si>
    <t>0810075550</t>
  </si>
  <si>
    <t>0810084010</t>
  </si>
  <si>
    <t>0810084020</t>
  </si>
  <si>
    <t>0840000000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</si>
  <si>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</si>
  <si>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Обеспечение деятельности (оказание услуг) подведомственных учреждений дополнительного образования детей в рамках подпрограммы «Обеспечение условий для поддержки  дополнительного образования детей» муниципальной программы города «Культура муниципального образования город Дивногорск»</t>
  </si>
  <si>
    <t>Развитие субъектов малого и среднего предпринимательства в муниципальном образовании город Дивногорск в рамках подпрограммы «Развитие субъектов малого и среднего предпринимательства в муниципальном образовании город Дивногорск» муниципальной программы города Дивногорска «Содействие развитию местного самоуправления»</t>
  </si>
  <si>
    <t>Подпрограмма «Обеспечение жильем молодых семей»</t>
  </si>
  <si>
    <t>Выплаты, обеспечивающие уровень заработной платы работников учреждений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</si>
  <si>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r>
      <t>Расходы на обеспечение пожарной безопасности (устройство минерализованных полос, доставка емкостей для противопожарных нужд)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>муниципальной программы</t>
    </r>
    <r>
      <rPr>
        <b/>
        <sz val="12"/>
        <rFont val="Arial"/>
        <family val="2"/>
      </rPr>
      <t xml:space="preserve"> «</t>
    </r>
    <r>
      <rPr>
        <sz val="12"/>
        <rFont val="Arial"/>
        <family val="2"/>
      </rPr>
      <t>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</t>
    </r>
    <r>
      <rPr>
        <b/>
        <sz val="12"/>
        <rFont val="Arial"/>
        <family val="2"/>
      </rPr>
      <t>»</t>
    </r>
  </si>
  <si>
    <t>0820089030</t>
  </si>
  <si>
    <t>0110075880</t>
  </si>
  <si>
    <t>0110080610</t>
  </si>
  <si>
    <t>0120000000</t>
  </si>
  <si>
    <t>0120075640</t>
  </si>
  <si>
    <t>0120075660</t>
  </si>
  <si>
    <t>0120080610</t>
  </si>
  <si>
    <t>0120080620</t>
  </si>
  <si>
    <t>0130000000</t>
  </si>
  <si>
    <t>0140000000</t>
  </si>
  <si>
    <t>0703</t>
  </si>
  <si>
    <t>Общее образование</t>
  </si>
  <si>
    <t>Дополнительное образование детей</t>
  </si>
  <si>
    <t>Субсидии на возмещение убытков муниципальным организациям, предоставляющим услуги общественных бань населению МО города Дивногорска,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</si>
  <si>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Подпрограмма «Обеспечение условий для поддержки  дополнительного образования детей»</t>
  </si>
  <si>
    <t>Подпрограмма «Содержание, ремонт и модернизация автомобильных дорог на территории муниципального образования город Дивногорск»</t>
  </si>
  <si>
    <t>к  решению  Дивногорского городского  Совета  депутатов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</si>
  <si>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</si>
  <si>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0110000000</t>
  </si>
  <si>
    <t>0110075560</t>
  </si>
  <si>
    <t>Расходы на предоставление социальных выплат молодым семьям на приобретение (строительство) жилья в рамках подпрограммы «Обеспечение жильем молодых семей»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</si>
  <si>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Софинансирование расходов на предоставление социальных выплат молодым семьям на приобретение (строительство) жилья в рамках подпрограммы «Обеспечение жильем молодых семей»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</si>
  <si>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О5400R4970</t>
  </si>
  <si>
    <t>О5400S4970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</si>
  <si>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</si>
  <si>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</si>
  <si>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О410074370</t>
  </si>
  <si>
    <t>О4100S4370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</si>
  <si>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вод,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</si>
  <si>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0810075710</t>
  </si>
  <si>
    <t>Расходы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</si>
  <si>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Софинансирование расходов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</si>
  <si>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О120078400</t>
  </si>
  <si>
    <t>О1200S8400</t>
  </si>
  <si>
    <t>Расходы на устройство плоскостных спортивных сооружений в сельской местности,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</si>
  <si>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О410074200</t>
  </si>
  <si>
    <t>Расходы на 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 в рамках непрограммных расходов органа исполнительной власти</t>
  </si>
  <si>
    <t>8210080020</t>
  </si>
  <si>
    <t>Выплаты, обеспечивающие уровень заработной платы работников учреждений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</si>
  <si>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</si>
  <si>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Выполнение кадастровых работ в отношении земельных участков 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</si>
  <si>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>0100</t>
  </si>
  <si>
    <t>№ строки</t>
  </si>
  <si>
    <t>Расходы на выплаты персоналу казенных учреждений</t>
  </si>
  <si>
    <t>110</t>
  </si>
  <si>
    <t>Код ведомства</t>
  </si>
  <si>
    <t>Раздел, подраздел</t>
  </si>
  <si>
    <t>Целевая статья</t>
  </si>
  <si>
    <t>Социальное обслуживание населения</t>
  </si>
  <si>
    <t>042001047А</t>
  </si>
  <si>
    <t>О44001047О</t>
  </si>
  <si>
    <t>О55001047К</t>
  </si>
  <si>
    <t>О84001047К</t>
  </si>
  <si>
    <t>О94001047В</t>
  </si>
  <si>
    <t>О94001047О</t>
  </si>
  <si>
    <t>811001047П</t>
  </si>
  <si>
    <t>811001047О</t>
  </si>
  <si>
    <t>811001047В</t>
  </si>
  <si>
    <t>821001047Г</t>
  </si>
  <si>
    <t>821001047О</t>
  </si>
  <si>
    <t>821001047В</t>
  </si>
  <si>
    <t>О11001047А</t>
  </si>
  <si>
    <t>О11001047Б</t>
  </si>
  <si>
    <t>О12001047А</t>
  </si>
  <si>
    <t>О12001047Б</t>
  </si>
  <si>
    <t>О12001047К</t>
  </si>
  <si>
    <t>О14001047В</t>
  </si>
  <si>
    <t>О14001047К</t>
  </si>
  <si>
    <t>О14001047О</t>
  </si>
  <si>
    <t>О31001047Б</t>
  </si>
  <si>
    <t>О32001047Б</t>
  </si>
  <si>
    <t>О33001047Б</t>
  </si>
  <si>
    <t>О34001047К</t>
  </si>
  <si>
    <t>О34001047О</t>
  </si>
  <si>
    <t>О34001047В</t>
  </si>
  <si>
    <t>О41001047А</t>
  </si>
  <si>
    <t>О41001047Б</t>
  </si>
  <si>
    <t>041001047А</t>
  </si>
  <si>
    <t>О120010480</t>
  </si>
  <si>
    <t>03100L5190</t>
  </si>
  <si>
    <t>Софинансирование расходов на поддержку отрасли культуры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</si>
  <si>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О330010480</t>
  </si>
  <si>
    <t>О410010480</t>
  </si>
  <si>
    <t>О310010490</t>
  </si>
  <si>
    <t>О320010490</t>
  </si>
  <si>
    <t>Расходы на реализацию полномочий по содержанию учреждений социального обслуживания населения (в соответствии с Законом края от 10 декабря 2004 года № 12-2705 «О социальном обслуживании населения») в рамках подпрограммы «Повышение качества и доступности социальных услуг населению» муниципальной программы города Дивногорска «Социальная поддержка населения муниципального образования город Дивногорск»</t>
  </si>
  <si>
    <t>0240001510</t>
  </si>
  <si>
    <t>Подпрограмма «Повышение качества и доступности социальных услуг населению»</t>
  </si>
  <si>
    <t>0240000000</t>
  </si>
  <si>
    <t>Вид расходов</t>
  </si>
  <si>
    <t>Непрограммные расходы представительного органа</t>
  </si>
  <si>
    <t>0103</t>
  </si>
  <si>
    <t>001</t>
  </si>
  <si>
    <t/>
  </si>
  <si>
    <t>1101</t>
  </si>
  <si>
    <t>1102</t>
  </si>
  <si>
    <t>1105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</si>
  <si>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</si>
  <si>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0505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</si>
  <si>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</si>
  <si>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(тыс. рублей)</t>
  </si>
  <si>
    <t>0220006400</t>
  </si>
  <si>
    <t>Расходы на осуществление присмотра и ухода за детьми-инвалидами, детьми-сиротами и детьми, оставшимся бес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  , без взимания родительской платы,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</si>
  <si>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Софинансирование расходов на создание новых и поддержку действующих спортивных клубов по месту жительства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</si>
  <si>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О410074180</t>
  </si>
  <si>
    <t>О4100S4180</t>
  </si>
  <si>
    <t>Расходы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организациях, в рамках подпрограммы "Массовая физическая культура и спорт" муниципальной программы города Дивногорска "Физическая культура, спорт и молодежная политика в муниципальном образовании город Дивногорск"</t>
  </si>
  <si>
    <t>Софинансирование расходов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организациях, в рамках подпрограммы "Массовая физическая культура и спорт" муниципальной программы города Дивногорска "Физическая культура, спорт и молодежная политика в муниципальном образовании город Дивногорск"</t>
  </si>
  <si>
    <t>Расходы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 в рамках подпрограммы «Поддержка искусства и народного творчества» муниципальной программы «Культура муниципального образования город Дивногорск»</t>
  </si>
  <si>
    <t>Софинансирование расходов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 в рамках подпрограммы «Поддержка искусства и народного творчества» муниципальной программы «Культура муниципального образования город Дивногорск»</t>
  </si>
  <si>
    <t>О3200R4670</t>
  </si>
  <si>
    <t>О3200S4670</t>
  </si>
  <si>
    <t>0810077480</t>
  </si>
  <si>
    <t>08100S7480</t>
  </si>
  <si>
    <t>Расходы на проведение мероприятий, направленных на обеспечение безопасного участия детей в дорожном движении,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</si>
  <si>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 xml:space="preserve">Субсидии бюджетным учреждениям </t>
  </si>
  <si>
    <t>Софинансирование расходов на проведение мероприятий, направленных на обеспечение безопасного участия детей в дорожном движении,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</si>
  <si>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0120073980</t>
  </si>
  <si>
    <t>01200S3980</t>
  </si>
  <si>
    <t>Расходы, направленные на выплату единовременной денежной премии при присвоении почетного звания «Почетный гражданин г.Дивногорска» в рамках непрограммных расходов органа исполнительной власти</t>
  </si>
  <si>
    <t>8210088090</t>
  </si>
  <si>
    <t>Расходы на ремонт и содержание муниципальных квартир в рамках подпрограммы "Реформирование и модернизация жилищно-коммунального хозяйства"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</si>
  <si>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0810084070</t>
  </si>
  <si>
    <t>Приложение 5</t>
  </si>
  <si>
    <t>Расходы на повышение размеров оплаты труда работников бюджетной сферы с 1 января 2018 года на 4 процента в рамках подпрограммы «Обеспечение реализации муниципальной программы и прочие мероприятия» муниципальной программы «Культура муниципального образования город Дивногорск»</t>
  </si>
  <si>
    <t>Расходы на обеспечение развития уличного освещения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</si>
</sst>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_(* #,##0.0_);_(* \(#,##0.0\);_(* &quot;-&quot;??_);_(@_)"/>
    <numFmt numFmtId="196" formatCode="_-* #,##0.0_р_._-;\-* #,##0.0_р_._-;_-* &quot;-&quot;?_р_.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distributed"/>
    </xf>
    <xf numFmtId="49" fontId="0" fillId="0" borderId="0" xfId="0" applyNumberFormat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6" fillId="0" borderId="0" xfId="53" applyFont="1" applyAlignment="1">
      <alignment horizontal="right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5" fillId="0" borderId="0" xfId="0" applyFont="1" applyFill="1" applyAlignment="1">
      <alignment vertical="distributed"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95" fontId="5" fillId="0" borderId="10" xfId="62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95" fontId="6" fillId="0" borderId="10" xfId="62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distributed" wrapText="1"/>
    </xf>
    <xf numFmtId="2" fontId="6" fillId="0" borderId="10" xfId="0" applyNumberFormat="1" applyFont="1" applyFill="1" applyBorder="1" applyAlignment="1">
      <alignment vertical="distributed" wrapText="1"/>
    </xf>
    <xf numFmtId="0" fontId="6" fillId="0" borderId="0" xfId="0" applyFont="1" applyFill="1" applyAlignment="1">
      <alignment wrapText="1"/>
    </xf>
    <xf numFmtId="0" fontId="6" fillId="0" borderId="12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vertical="distributed" wrapText="1"/>
    </xf>
    <xf numFmtId="0" fontId="6" fillId="0" borderId="10" xfId="0" applyFont="1" applyFill="1" applyBorder="1" applyAlignment="1">
      <alignment vertical="distributed"/>
    </xf>
    <xf numFmtId="0" fontId="5" fillId="0" borderId="10" xfId="0" applyFont="1" applyFill="1" applyBorder="1" applyAlignment="1">
      <alignment vertical="distributed" wrapText="1"/>
    </xf>
    <xf numFmtId="0" fontId="5" fillId="0" borderId="11" xfId="0" applyFont="1" applyFill="1" applyBorder="1" applyAlignment="1">
      <alignment horizontal="center"/>
    </xf>
    <xf numFmtId="0" fontId="6" fillId="0" borderId="0" xfId="0" applyFont="1" applyFill="1" applyAlignment="1">
      <alignment vertical="distributed" wrapText="1"/>
    </xf>
    <xf numFmtId="0" fontId="6" fillId="0" borderId="13" xfId="0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193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center"/>
    </xf>
    <xf numFmtId="196" fontId="5" fillId="0" borderId="10" xfId="0" applyNumberFormat="1" applyFont="1" applyFill="1" applyBorder="1" applyAlignment="1">
      <alignment horizontal="center"/>
    </xf>
    <xf numFmtId="196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distributed" wrapText="1"/>
    </xf>
    <xf numFmtId="0" fontId="6" fillId="0" borderId="10" xfId="0" applyFont="1" applyFill="1" applyBorder="1" applyAlignment="1">
      <alignment horizontal="left" vertical="distributed" wrapText="1"/>
    </xf>
    <xf numFmtId="49" fontId="6" fillId="0" borderId="10" xfId="0" applyNumberFormat="1" applyFont="1" applyFill="1" applyBorder="1" applyAlignment="1">
      <alignment horizontal="center" vertical="justify" wrapText="1"/>
    </xf>
    <xf numFmtId="0" fontId="6" fillId="0" borderId="10" xfId="0" applyFont="1" applyFill="1" applyBorder="1" applyAlignment="1">
      <alignment horizontal="center" vertical="justify"/>
    </xf>
    <xf numFmtId="49" fontId="6" fillId="0" borderId="10" xfId="0" applyNumberFormat="1" applyFont="1" applyFill="1" applyBorder="1" applyAlignment="1">
      <alignment horizontal="center" vertical="justify"/>
    </xf>
    <xf numFmtId="49" fontId="6" fillId="0" borderId="13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distributed"/>
    </xf>
    <xf numFmtId="196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3" xfId="0" applyFont="1" applyFill="1" applyBorder="1" applyAlignment="1">
      <alignment wrapText="1"/>
    </xf>
    <xf numFmtId="2" fontId="6" fillId="0" borderId="13" xfId="0" applyNumberFormat="1" applyFont="1" applyFill="1" applyBorder="1" applyAlignment="1">
      <alignment vertical="distributed" wrapText="1"/>
    </xf>
    <xf numFmtId="0" fontId="6" fillId="0" borderId="14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193" fontId="5" fillId="0" borderId="1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vertical="distributed"/>
    </xf>
    <xf numFmtId="193" fontId="5" fillId="0" borderId="1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vertical="distributed" wrapText="1"/>
    </xf>
    <xf numFmtId="0" fontId="5" fillId="0" borderId="10" xfId="0" applyFont="1" applyFill="1" applyBorder="1" applyAlignment="1">
      <alignment/>
    </xf>
    <xf numFmtId="196" fontId="0" fillId="0" borderId="0" xfId="0" applyNumberFormat="1" applyAlignment="1">
      <alignment/>
    </xf>
    <xf numFmtId="0" fontId="6" fillId="0" borderId="0" xfId="0" applyFont="1" applyAlignment="1">
      <alignment wrapText="1"/>
    </xf>
    <xf numFmtId="0" fontId="6" fillId="0" borderId="0" xfId="0" applyNumberFormat="1" applyFont="1" applyAlignment="1">
      <alignment wrapText="1"/>
    </xf>
    <xf numFmtId="0" fontId="6" fillId="0" borderId="0" xfId="0" applyFont="1" applyFill="1" applyAlignment="1">
      <alignment/>
    </xf>
    <xf numFmtId="0" fontId="5" fillId="0" borderId="0" xfId="60" applyFont="1" applyFill="1" applyAlignment="1">
      <alignment horizontal="right" vertical="top"/>
      <protection/>
    </xf>
    <xf numFmtId="0" fontId="6" fillId="0" borderId="0" xfId="53" applyFont="1" applyAlignment="1">
      <alignment horizontal="right" vertical="top"/>
      <protection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1" xfId="0" applyFont="1" applyBorder="1" applyAlignment="1">
      <alignment horizontal="justify" vertical="top" wrapText="1"/>
    </xf>
    <xf numFmtId="2" fontId="6" fillId="0" borderId="15" xfId="0" applyNumberFormat="1" applyFont="1" applyFill="1" applyBorder="1" applyAlignment="1">
      <alignment vertical="distributed" wrapText="1"/>
    </xf>
    <xf numFmtId="0" fontId="6" fillId="0" borderId="10" xfId="0" applyFont="1" applyBorder="1" applyAlignment="1">
      <alignment horizontal="justify" vertical="top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212"/>
  <sheetViews>
    <sheetView tabSelected="1" zoomScale="75" zoomScaleNormal="75" zoomScalePageLayoutView="0" workbookViewId="0" topLeftCell="A1">
      <selection activeCell="G683" sqref="G683"/>
    </sheetView>
  </sheetViews>
  <sheetFormatPr defaultColWidth="9.140625" defaultRowHeight="12.75"/>
  <cols>
    <col min="1" max="1" width="5.00390625" style="0" customWidth="1"/>
    <col min="2" max="2" width="43.28125" style="0" customWidth="1"/>
    <col min="3" max="3" width="0.13671875" style="0" hidden="1" customWidth="1"/>
    <col min="4" max="4" width="16.28125" style="0" customWidth="1"/>
    <col min="5" max="5" width="8.28125" style="0" customWidth="1"/>
    <col min="6" max="6" width="7.140625" style="0" customWidth="1"/>
    <col min="7" max="7" width="15.7109375" style="0" customWidth="1"/>
    <col min="8" max="8" width="0.13671875" style="0" customWidth="1"/>
    <col min="14" max="14" width="12.140625" style="0" customWidth="1"/>
  </cols>
  <sheetData>
    <row r="2" ht="15.75">
      <c r="G2" s="74" t="s">
        <v>582</v>
      </c>
    </row>
    <row r="3" ht="15">
      <c r="G3" s="52" t="s">
        <v>475</v>
      </c>
    </row>
    <row r="4" ht="15">
      <c r="G4" s="75" t="s">
        <v>431</v>
      </c>
    </row>
    <row r="5" ht="15">
      <c r="G5" s="52" t="s">
        <v>342</v>
      </c>
    </row>
    <row r="6" ht="15">
      <c r="G6" s="52" t="s">
        <v>343</v>
      </c>
    </row>
    <row r="7" ht="15">
      <c r="G7" s="52" t="s">
        <v>107</v>
      </c>
    </row>
    <row r="8" ht="15">
      <c r="G8" s="52" t="s">
        <v>344</v>
      </c>
    </row>
    <row r="10" spans="1:9" ht="15.75">
      <c r="A10" s="7"/>
      <c r="B10" s="7"/>
      <c r="C10" s="7"/>
      <c r="D10" s="7"/>
      <c r="E10" s="7"/>
      <c r="F10" s="7"/>
      <c r="G10" s="5" t="s">
        <v>70</v>
      </c>
      <c r="H10" s="5"/>
      <c r="I10" s="7"/>
    </row>
    <row r="11" spans="1:9" ht="15.75">
      <c r="A11" s="7"/>
      <c r="B11" s="7"/>
      <c r="C11" s="7"/>
      <c r="D11" s="7"/>
      <c r="E11" s="7"/>
      <c r="F11" s="7"/>
      <c r="G11" s="5"/>
      <c r="H11" s="52" t="s">
        <v>475</v>
      </c>
      <c r="I11" s="7"/>
    </row>
    <row r="12" spans="1:9" ht="15.75">
      <c r="A12" s="7"/>
      <c r="B12" s="7"/>
      <c r="C12" s="7"/>
      <c r="D12" s="7"/>
      <c r="E12" s="7"/>
      <c r="F12" s="7"/>
      <c r="G12" s="5"/>
      <c r="H12" s="52" t="s">
        <v>107</v>
      </c>
      <c r="I12" s="7"/>
    </row>
    <row r="13" spans="1:9" ht="15.75">
      <c r="A13" s="7"/>
      <c r="B13" s="7"/>
      <c r="C13" s="7"/>
      <c r="D13" s="7"/>
      <c r="E13" s="7"/>
      <c r="F13" s="7"/>
      <c r="G13" s="5"/>
      <c r="H13" s="52" t="s">
        <v>108</v>
      </c>
      <c r="I13" s="7"/>
    </row>
    <row r="14" spans="1:9" ht="15">
      <c r="A14" s="7"/>
      <c r="B14" s="7"/>
      <c r="C14" s="7"/>
      <c r="D14" s="7"/>
      <c r="E14" s="7"/>
      <c r="F14" s="7"/>
      <c r="G14" s="8" t="s">
        <v>235</v>
      </c>
      <c r="H14" s="8" t="s">
        <v>304</v>
      </c>
      <c r="I14" s="7"/>
    </row>
    <row r="15" spans="1:9" ht="15">
      <c r="A15" s="7"/>
      <c r="B15" s="7"/>
      <c r="C15" s="7"/>
      <c r="D15" s="7"/>
      <c r="E15" s="7"/>
      <c r="F15" s="7"/>
      <c r="G15" s="7"/>
      <c r="H15" s="7"/>
      <c r="I15" s="7"/>
    </row>
    <row r="16" spans="1:7" ht="15" hidden="1">
      <c r="A16" s="7"/>
      <c r="B16" s="7"/>
      <c r="C16" s="7"/>
      <c r="D16" s="7"/>
      <c r="E16" s="7"/>
      <c r="F16" s="7"/>
      <c r="G16" s="7"/>
    </row>
    <row r="17" spans="1:7" ht="15" hidden="1">
      <c r="A17" s="7"/>
      <c r="B17" s="7"/>
      <c r="C17" s="7"/>
      <c r="D17" s="7"/>
      <c r="E17" s="7"/>
      <c r="F17" s="7"/>
      <c r="G17" s="7"/>
    </row>
    <row r="18" spans="1:7" ht="15" hidden="1">
      <c r="A18" s="7"/>
      <c r="B18" s="7"/>
      <c r="C18" s="7"/>
      <c r="D18" s="7"/>
      <c r="E18" s="7"/>
      <c r="F18" s="7"/>
      <c r="G18" s="7"/>
    </row>
    <row r="19" spans="1:9" ht="61.5" customHeight="1">
      <c r="A19" s="83" t="s">
        <v>155</v>
      </c>
      <c r="B19" s="83"/>
      <c r="C19" s="83"/>
      <c r="D19" s="83"/>
      <c r="E19" s="83"/>
      <c r="F19" s="83"/>
      <c r="G19" s="83"/>
      <c r="H19" s="2"/>
      <c r="I19" s="2"/>
    </row>
    <row r="20" spans="1:9" ht="15.75">
      <c r="A20" s="84" t="s">
        <v>110</v>
      </c>
      <c r="B20" s="84"/>
      <c r="C20" s="84"/>
      <c r="D20" s="84"/>
      <c r="E20" s="84"/>
      <c r="F20" s="84"/>
      <c r="G20" s="84"/>
      <c r="H20" s="2"/>
      <c r="I20" s="2"/>
    </row>
    <row r="21" spans="1:9" ht="15">
      <c r="A21" s="7"/>
      <c r="B21" s="7"/>
      <c r="C21" s="7"/>
      <c r="D21" s="7"/>
      <c r="E21" s="7"/>
      <c r="F21" s="7"/>
      <c r="G21" s="7"/>
      <c r="H21" s="2"/>
      <c r="I21" s="2"/>
    </row>
    <row r="22" spans="1:9" ht="15">
      <c r="A22" s="7"/>
      <c r="B22" s="7"/>
      <c r="C22" s="7"/>
      <c r="D22" s="7"/>
      <c r="E22" s="6" t="s">
        <v>559</v>
      </c>
      <c r="F22" s="6"/>
      <c r="G22" s="7"/>
      <c r="H22" s="2"/>
      <c r="I22" s="2"/>
    </row>
    <row r="23" spans="1:9" ht="77.25" customHeight="1">
      <c r="A23" s="9" t="s">
        <v>501</v>
      </c>
      <c r="B23" s="9" t="s">
        <v>385</v>
      </c>
      <c r="C23" s="10" t="s">
        <v>504</v>
      </c>
      <c r="D23" s="10" t="s">
        <v>506</v>
      </c>
      <c r="E23" s="10" t="s">
        <v>548</v>
      </c>
      <c r="F23" s="10" t="s">
        <v>505</v>
      </c>
      <c r="G23" s="11" t="s">
        <v>109</v>
      </c>
      <c r="H23" s="2"/>
      <c r="I23" s="2"/>
    </row>
    <row r="24" spans="1:9" ht="15">
      <c r="A24" s="18">
        <v>1</v>
      </c>
      <c r="B24" s="18">
        <v>2</v>
      </c>
      <c r="C24" s="18">
        <v>3</v>
      </c>
      <c r="D24" s="18">
        <v>3</v>
      </c>
      <c r="E24" s="18">
        <v>4</v>
      </c>
      <c r="F24" s="18">
        <v>5</v>
      </c>
      <c r="G24" s="18">
        <v>6</v>
      </c>
      <c r="H24" s="2"/>
      <c r="I24" s="2"/>
    </row>
    <row r="25" spans="1:10" ht="47.25">
      <c r="A25" s="12">
        <v>1</v>
      </c>
      <c r="B25" s="13" t="s">
        <v>412</v>
      </c>
      <c r="C25" s="14">
        <v>975</v>
      </c>
      <c r="D25" s="15" t="s">
        <v>275</v>
      </c>
      <c r="E25" s="14"/>
      <c r="F25" s="15"/>
      <c r="G25" s="16">
        <f>G26+G74+G200+G220</f>
        <v>480538.9000000001</v>
      </c>
      <c r="H25" s="2"/>
      <c r="I25" s="2"/>
      <c r="J25" s="4"/>
    </row>
    <row r="26" spans="1:9" ht="30">
      <c r="A26" s="12">
        <f>A25+1</f>
        <v>2</v>
      </c>
      <c r="B26" s="17" t="s">
        <v>315</v>
      </c>
      <c r="C26" s="18">
        <v>975</v>
      </c>
      <c r="D26" s="19" t="s">
        <v>477</v>
      </c>
      <c r="E26" s="18"/>
      <c r="F26" s="19"/>
      <c r="G26" s="20">
        <f>G60+G68+G35+G27+G32+G45+G52+G56</f>
        <v>189792.80000000005</v>
      </c>
      <c r="H26" s="2"/>
      <c r="I26" s="2"/>
    </row>
    <row r="27" spans="1:9" ht="119.25" customHeight="1">
      <c r="A27" s="12">
        <v>2</v>
      </c>
      <c r="B27" s="21" t="s">
        <v>561</v>
      </c>
      <c r="C27" s="22">
        <v>975</v>
      </c>
      <c r="D27" s="19" t="s">
        <v>274</v>
      </c>
      <c r="E27" s="23"/>
      <c r="F27" s="19" t="s">
        <v>411</v>
      </c>
      <c r="G27" s="18">
        <f>G28+G30</f>
        <v>599</v>
      </c>
      <c r="H27" s="2"/>
      <c r="I27" s="2"/>
    </row>
    <row r="28" spans="1:9" ht="15">
      <c r="A28" s="12">
        <f>A27+1</f>
        <v>3</v>
      </c>
      <c r="B28" s="21" t="s">
        <v>297</v>
      </c>
      <c r="C28" s="22">
        <v>975</v>
      </c>
      <c r="D28" s="19" t="s">
        <v>274</v>
      </c>
      <c r="E28" s="23" t="s">
        <v>298</v>
      </c>
      <c r="F28" s="19" t="s">
        <v>411</v>
      </c>
      <c r="G28" s="18">
        <f>G29</f>
        <v>522.3</v>
      </c>
      <c r="H28" s="2"/>
      <c r="I28" s="2"/>
    </row>
    <row r="29" spans="1:9" ht="30">
      <c r="A29" s="12">
        <v>3</v>
      </c>
      <c r="B29" s="21" t="s">
        <v>269</v>
      </c>
      <c r="C29" s="22">
        <v>975</v>
      </c>
      <c r="D29" s="19" t="s">
        <v>274</v>
      </c>
      <c r="E29" s="23" t="s">
        <v>209</v>
      </c>
      <c r="F29" s="19" t="s">
        <v>411</v>
      </c>
      <c r="G29" s="18">
        <f>599-76.7</f>
        <v>522.3</v>
      </c>
      <c r="H29" s="2"/>
      <c r="I29" s="2"/>
    </row>
    <row r="30" spans="1:9" ht="15">
      <c r="A30" s="12">
        <f>A29+1</f>
        <v>4</v>
      </c>
      <c r="B30" s="27" t="s">
        <v>160</v>
      </c>
      <c r="C30" s="22"/>
      <c r="D30" s="19" t="s">
        <v>274</v>
      </c>
      <c r="E30" s="23" t="s">
        <v>209</v>
      </c>
      <c r="F30" s="19" t="s">
        <v>411</v>
      </c>
      <c r="G30" s="18">
        <f>G31</f>
        <v>76.7</v>
      </c>
      <c r="H30" s="2"/>
      <c r="I30" s="2"/>
    </row>
    <row r="31" spans="1:9" ht="30">
      <c r="A31" s="12">
        <v>4</v>
      </c>
      <c r="B31" s="21" t="s">
        <v>164</v>
      </c>
      <c r="C31" s="22"/>
      <c r="D31" s="19" t="s">
        <v>274</v>
      </c>
      <c r="E31" s="23" t="s">
        <v>163</v>
      </c>
      <c r="F31" s="19" t="s">
        <v>411</v>
      </c>
      <c r="G31" s="18">
        <v>76.7</v>
      </c>
      <c r="H31" s="2"/>
      <c r="I31" s="2"/>
    </row>
    <row r="32" spans="1:9" ht="165">
      <c r="A32" s="12">
        <f>A31+1</f>
        <v>5</v>
      </c>
      <c r="B32" s="17" t="s">
        <v>186</v>
      </c>
      <c r="C32" s="18"/>
      <c r="D32" s="19" t="s">
        <v>478</v>
      </c>
      <c r="E32" s="23"/>
      <c r="F32" s="19" t="s">
        <v>34</v>
      </c>
      <c r="G32" s="24">
        <f>G33</f>
        <v>3816.4</v>
      </c>
      <c r="H32" s="2"/>
      <c r="I32" s="2"/>
    </row>
    <row r="33" spans="1:9" ht="30">
      <c r="A33" s="12">
        <v>5</v>
      </c>
      <c r="B33" s="25" t="s">
        <v>81</v>
      </c>
      <c r="C33" s="18"/>
      <c r="D33" s="19" t="s">
        <v>478</v>
      </c>
      <c r="E33" s="23" t="s">
        <v>82</v>
      </c>
      <c r="F33" s="19" t="s">
        <v>34</v>
      </c>
      <c r="G33" s="24">
        <f>G34</f>
        <v>3816.4</v>
      </c>
      <c r="H33" s="2"/>
      <c r="I33" s="2"/>
    </row>
    <row r="34" spans="1:9" ht="45">
      <c r="A34" s="12">
        <f>A33+1</f>
        <v>6</v>
      </c>
      <c r="B34" s="26" t="s">
        <v>317</v>
      </c>
      <c r="C34" s="18"/>
      <c r="D34" s="19" t="s">
        <v>478</v>
      </c>
      <c r="E34" s="23" t="s">
        <v>167</v>
      </c>
      <c r="F34" s="19" t="s">
        <v>34</v>
      </c>
      <c r="G34" s="24">
        <v>3816.4</v>
      </c>
      <c r="H34" s="2"/>
      <c r="I34" s="2"/>
    </row>
    <row r="35" spans="1:9" ht="375">
      <c r="A35" s="12">
        <v>6</v>
      </c>
      <c r="B35" s="26" t="s">
        <v>346</v>
      </c>
      <c r="C35" s="22">
        <v>975</v>
      </c>
      <c r="D35" s="19" t="s">
        <v>460</v>
      </c>
      <c r="E35" s="18"/>
      <c r="F35" s="19" t="s">
        <v>411</v>
      </c>
      <c r="G35" s="18">
        <f>G36+G43</f>
        <v>80538.6</v>
      </c>
      <c r="H35" s="2"/>
      <c r="I35" s="2"/>
    </row>
    <row r="36" spans="1:9" ht="45">
      <c r="A36" s="12">
        <f>A35+1</f>
        <v>7</v>
      </c>
      <c r="B36" s="21" t="s">
        <v>295</v>
      </c>
      <c r="C36" s="18">
        <v>975</v>
      </c>
      <c r="D36" s="19" t="s">
        <v>460</v>
      </c>
      <c r="E36" s="23" t="s">
        <v>296</v>
      </c>
      <c r="F36" s="19" t="s">
        <v>411</v>
      </c>
      <c r="G36" s="18">
        <f>G37+G40</f>
        <v>80538.6</v>
      </c>
      <c r="H36" s="2"/>
      <c r="I36" s="2"/>
    </row>
    <row r="37" spans="1:9" ht="15">
      <c r="A37" s="12">
        <v>7</v>
      </c>
      <c r="B37" s="21" t="s">
        <v>297</v>
      </c>
      <c r="C37" s="18">
        <v>975</v>
      </c>
      <c r="D37" s="19" t="s">
        <v>460</v>
      </c>
      <c r="E37" s="23" t="s">
        <v>298</v>
      </c>
      <c r="F37" s="19" t="s">
        <v>411</v>
      </c>
      <c r="G37" s="18">
        <f>G38+G39</f>
        <v>70024.6</v>
      </c>
      <c r="H37" s="2"/>
      <c r="I37" s="2"/>
    </row>
    <row r="38" spans="1:9" ht="90">
      <c r="A38" s="12">
        <f>A37+1</f>
        <v>8</v>
      </c>
      <c r="B38" s="21" t="s">
        <v>270</v>
      </c>
      <c r="C38" s="18">
        <v>975</v>
      </c>
      <c r="D38" s="19" t="s">
        <v>460</v>
      </c>
      <c r="E38" s="23" t="s">
        <v>299</v>
      </c>
      <c r="F38" s="19" t="s">
        <v>411</v>
      </c>
      <c r="G38" s="18">
        <f>67428.7+2927.7+49.6-768.4+50</f>
        <v>69687.6</v>
      </c>
      <c r="H38" s="2"/>
      <c r="I38" s="2"/>
    </row>
    <row r="39" spans="1:9" ht="30">
      <c r="A39" s="12">
        <v>8</v>
      </c>
      <c r="B39" s="21" t="s">
        <v>269</v>
      </c>
      <c r="C39" s="18"/>
      <c r="D39" s="19" t="s">
        <v>460</v>
      </c>
      <c r="E39" s="23" t="s">
        <v>209</v>
      </c>
      <c r="F39" s="19" t="s">
        <v>411</v>
      </c>
      <c r="G39" s="18">
        <f>436.6-49.6-50</f>
        <v>337</v>
      </c>
      <c r="H39" s="2"/>
      <c r="I39" s="2"/>
    </row>
    <row r="40" spans="1:9" ht="15">
      <c r="A40" s="12">
        <f>A39+1</f>
        <v>9</v>
      </c>
      <c r="B40" s="21" t="s">
        <v>160</v>
      </c>
      <c r="C40" s="18">
        <v>975</v>
      </c>
      <c r="D40" s="19" t="s">
        <v>460</v>
      </c>
      <c r="E40" s="23" t="s">
        <v>161</v>
      </c>
      <c r="F40" s="19" t="s">
        <v>411</v>
      </c>
      <c r="G40" s="18">
        <f>G41+G42</f>
        <v>10514</v>
      </c>
      <c r="H40" s="2"/>
      <c r="I40" s="2"/>
    </row>
    <row r="41" spans="1:9" ht="90">
      <c r="A41" s="12">
        <v>9</v>
      </c>
      <c r="B41" s="21" t="s">
        <v>272</v>
      </c>
      <c r="C41" s="18">
        <v>975</v>
      </c>
      <c r="D41" s="19" t="s">
        <v>460</v>
      </c>
      <c r="E41" s="23" t="s">
        <v>162</v>
      </c>
      <c r="F41" s="19" t="s">
        <v>411</v>
      </c>
      <c r="G41" s="18">
        <f>9475.7+768.4+269.9</f>
        <v>10514</v>
      </c>
      <c r="H41" s="2"/>
      <c r="I41" s="2"/>
    </row>
    <row r="42" spans="1:9" ht="90">
      <c r="A42" s="12">
        <f>A41+1</f>
        <v>10</v>
      </c>
      <c r="B42" s="27" t="s">
        <v>272</v>
      </c>
      <c r="C42" s="18"/>
      <c r="D42" s="19" t="s">
        <v>460</v>
      </c>
      <c r="E42" s="23" t="s">
        <v>163</v>
      </c>
      <c r="F42" s="19" t="s">
        <v>411</v>
      </c>
      <c r="G42" s="18">
        <f>269.9-269.9</f>
        <v>0</v>
      </c>
      <c r="H42" s="2"/>
      <c r="I42" s="2"/>
    </row>
    <row r="43" spans="1:9" ht="15">
      <c r="A43" s="12">
        <v>10</v>
      </c>
      <c r="B43" s="27" t="s">
        <v>19</v>
      </c>
      <c r="C43" s="18"/>
      <c r="D43" s="19" t="s">
        <v>460</v>
      </c>
      <c r="E43" s="23" t="s">
        <v>417</v>
      </c>
      <c r="F43" s="19" t="s">
        <v>411</v>
      </c>
      <c r="G43" s="18">
        <f>G44</f>
        <v>0</v>
      </c>
      <c r="H43" s="2"/>
      <c r="I43" s="2"/>
    </row>
    <row r="44" spans="1:9" ht="15">
      <c r="A44" s="12">
        <f>A43+1</f>
        <v>11</v>
      </c>
      <c r="B44" s="27" t="s">
        <v>387</v>
      </c>
      <c r="C44" s="18"/>
      <c r="D44" s="19" t="s">
        <v>460</v>
      </c>
      <c r="E44" s="23" t="s">
        <v>388</v>
      </c>
      <c r="F44" s="19" t="s">
        <v>411</v>
      </c>
      <c r="G44" s="18"/>
      <c r="H44" s="2"/>
      <c r="I44" s="2"/>
    </row>
    <row r="45" spans="1:9" ht="360">
      <c r="A45" s="12">
        <v>11</v>
      </c>
      <c r="B45" s="28" t="s">
        <v>375</v>
      </c>
      <c r="C45" s="18"/>
      <c r="D45" s="18" t="s">
        <v>322</v>
      </c>
      <c r="E45" s="18"/>
      <c r="F45" s="19" t="s">
        <v>411</v>
      </c>
      <c r="G45" s="18">
        <f>G46</f>
        <v>40463.200000000004</v>
      </c>
      <c r="H45" s="2"/>
      <c r="I45" s="2"/>
    </row>
    <row r="46" spans="1:9" ht="45">
      <c r="A46" s="12">
        <f>A45+1</f>
        <v>12</v>
      </c>
      <c r="B46" s="27" t="s">
        <v>295</v>
      </c>
      <c r="C46" s="18"/>
      <c r="D46" s="18" t="s">
        <v>322</v>
      </c>
      <c r="E46" s="23" t="s">
        <v>296</v>
      </c>
      <c r="F46" s="19" t="s">
        <v>411</v>
      </c>
      <c r="G46" s="18">
        <f>G47+G50</f>
        <v>40463.200000000004</v>
      </c>
      <c r="H46" s="2"/>
      <c r="I46" s="2"/>
    </row>
    <row r="47" spans="1:9" ht="15">
      <c r="A47" s="12">
        <v>12</v>
      </c>
      <c r="B47" s="27" t="s">
        <v>297</v>
      </c>
      <c r="C47" s="18"/>
      <c r="D47" s="18" t="s">
        <v>322</v>
      </c>
      <c r="E47" s="23" t="s">
        <v>298</v>
      </c>
      <c r="F47" s="19" t="s">
        <v>411</v>
      </c>
      <c r="G47" s="18">
        <f>G48+G49</f>
        <v>35555.3</v>
      </c>
      <c r="H47" s="2"/>
      <c r="I47" s="2"/>
    </row>
    <row r="48" spans="1:9" ht="90">
      <c r="A48" s="12">
        <f>A47+1</f>
        <v>13</v>
      </c>
      <c r="B48" s="27" t="s">
        <v>270</v>
      </c>
      <c r="C48" s="18"/>
      <c r="D48" s="18" t="s">
        <v>322</v>
      </c>
      <c r="E48" s="23" t="s">
        <v>299</v>
      </c>
      <c r="F48" s="19" t="s">
        <v>411</v>
      </c>
      <c r="G48" s="18">
        <f>34182.8+1176.3-145.8-15</f>
        <v>35198.3</v>
      </c>
      <c r="H48" s="2"/>
      <c r="I48" s="2"/>
    </row>
    <row r="49" spans="1:9" ht="30">
      <c r="A49" s="12">
        <v>13</v>
      </c>
      <c r="B49" s="27" t="s">
        <v>269</v>
      </c>
      <c r="C49" s="18"/>
      <c r="D49" s="18" t="s">
        <v>322</v>
      </c>
      <c r="E49" s="23" t="s">
        <v>209</v>
      </c>
      <c r="F49" s="19" t="s">
        <v>411</v>
      </c>
      <c r="G49" s="18">
        <f>342+15</f>
        <v>357</v>
      </c>
      <c r="H49" s="2"/>
      <c r="I49" s="2"/>
    </row>
    <row r="50" spans="1:9" ht="15">
      <c r="A50" s="12">
        <f>A49+1</f>
        <v>14</v>
      </c>
      <c r="B50" s="27" t="s">
        <v>160</v>
      </c>
      <c r="C50" s="18"/>
      <c r="D50" s="18" t="s">
        <v>322</v>
      </c>
      <c r="E50" s="23" t="s">
        <v>161</v>
      </c>
      <c r="F50" s="19" t="s">
        <v>411</v>
      </c>
      <c r="G50" s="18">
        <f>G51</f>
        <v>4907.900000000001</v>
      </c>
      <c r="H50" s="2"/>
      <c r="I50" s="2"/>
    </row>
    <row r="51" spans="1:9" ht="90">
      <c r="A51" s="12">
        <v>14</v>
      </c>
      <c r="B51" s="27" t="s">
        <v>272</v>
      </c>
      <c r="C51" s="18"/>
      <c r="D51" s="18" t="s">
        <v>322</v>
      </c>
      <c r="E51" s="23" t="s">
        <v>162</v>
      </c>
      <c r="F51" s="19" t="s">
        <v>411</v>
      </c>
      <c r="G51" s="18">
        <f>4762.1+145.8</f>
        <v>4907.900000000001</v>
      </c>
      <c r="H51" s="2"/>
      <c r="I51" s="2"/>
    </row>
    <row r="52" spans="1:9" ht="120">
      <c r="A52" s="12">
        <f>A51+1</f>
        <v>15</v>
      </c>
      <c r="B52" s="27" t="s">
        <v>2</v>
      </c>
      <c r="C52" s="18"/>
      <c r="D52" s="18" t="s">
        <v>520</v>
      </c>
      <c r="E52" s="23"/>
      <c r="F52" s="19" t="s">
        <v>3</v>
      </c>
      <c r="G52" s="18">
        <f>G53</f>
        <v>102.6</v>
      </c>
      <c r="H52" s="2"/>
      <c r="I52" s="2"/>
    </row>
    <row r="53" spans="1:9" ht="45">
      <c r="A53" s="12">
        <v>15</v>
      </c>
      <c r="B53" s="27" t="s">
        <v>295</v>
      </c>
      <c r="C53" s="18"/>
      <c r="D53" s="18" t="s">
        <v>520</v>
      </c>
      <c r="E53" s="23" t="s">
        <v>296</v>
      </c>
      <c r="F53" s="19" t="s">
        <v>3</v>
      </c>
      <c r="G53" s="18">
        <f>G54</f>
        <v>102.6</v>
      </c>
      <c r="H53" s="2"/>
      <c r="I53" s="2"/>
    </row>
    <row r="54" spans="1:9" ht="15">
      <c r="A54" s="12">
        <f>A53+1</f>
        <v>16</v>
      </c>
      <c r="B54" s="27" t="s">
        <v>160</v>
      </c>
      <c r="C54" s="18"/>
      <c r="D54" s="18" t="s">
        <v>520</v>
      </c>
      <c r="E54" s="23" t="s">
        <v>161</v>
      </c>
      <c r="F54" s="19" t="s">
        <v>3</v>
      </c>
      <c r="G54" s="18">
        <f>G55</f>
        <v>102.6</v>
      </c>
      <c r="H54" s="2"/>
      <c r="I54" s="2"/>
    </row>
    <row r="55" spans="1:9" ht="90">
      <c r="A55" s="12">
        <v>16</v>
      </c>
      <c r="B55" s="27" t="s">
        <v>272</v>
      </c>
      <c r="C55" s="18"/>
      <c r="D55" s="18" t="s">
        <v>520</v>
      </c>
      <c r="E55" s="23" t="s">
        <v>162</v>
      </c>
      <c r="F55" s="19" t="s">
        <v>3</v>
      </c>
      <c r="G55" s="18">
        <f>98.8+3.8</f>
        <v>102.6</v>
      </c>
      <c r="H55" s="2"/>
      <c r="I55" s="2"/>
    </row>
    <row r="56" spans="1:9" ht="120">
      <c r="A56" s="12">
        <f>A55+1</f>
        <v>17</v>
      </c>
      <c r="B56" s="27" t="s">
        <v>2</v>
      </c>
      <c r="C56" s="18"/>
      <c r="D56" s="18" t="s">
        <v>521</v>
      </c>
      <c r="E56" s="23"/>
      <c r="F56" s="19" t="s">
        <v>3</v>
      </c>
      <c r="G56" s="18">
        <f>G57</f>
        <v>613.2</v>
      </c>
      <c r="H56" s="2"/>
      <c r="I56" s="2"/>
    </row>
    <row r="57" spans="1:9" ht="45">
      <c r="A57" s="12">
        <v>17</v>
      </c>
      <c r="B57" s="27" t="s">
        <v>295</v>
      </c>
      <c r="C57" s="18"/>
      <c r="D57" s="18" t="s">
        <v>521</v>
      </c>
      <c r="E57" s="23" t="s">
        <v>296</v>
      </c>
      <c r="F57" s="19" t="s">
        <v>3</v>
      </c>
      <c r="G57" s="18">
        <f>G58</f>
        <v>613.2</v>
      </c>
      <c r="H57" s="2"/>
      <c r="I57" s="2"/>
    </row>
    <row r="58" spans="1:9" ht="15">
      <c r="A58" s="12">
        <f>A57+1</f>
        <v>18</v>
      </c>
      <c r="B58" s="27" t="s">
        <v>297</v>
      </c>
      <c r="C58" s="18"/>
      <c r="D58" s="18" t="s">
        <v>521</v>
      </c>
      <c r="E58" s="23" t="s">
        <v>298</v>
      </c>
      <c r="F58" s="19" t="s">
        <v>3</v>
      </c>
      <c r="G58" s="18">
        <f>G59</f>
        <v>613.2</v>
      </c>
      <c r="H58" s="2"/>
      <c r="I58" s="2"/>
    </row>
    <row r="59" spans="1:9" ht="90">
      <c r="A59" s="12">
        <v>18</v>
      </c>
      <c r="B59" s="27" t="s">
        <v>270</v>
      </c>
      <c r="C59" s="18"/>
      <c r="D59" s="18" t="s">
        <v>521</v>
      </c>
      <c r="E59" s="23" t="s">
        <v>299</v>
      </c>
      <c r="F59" s="19" t="s">
        <v>3</v>
      </c>
      <c r="G59" s="18">
        <f>590+23.2</f>
        <v>613.2</v>
      </c>
      <c r="H59" s="2"/>
      <c r="I59" s="2"/>
    </row>
    <row r="60" spans="1:9" ht="105">
      <c r="A60" s="12">
        <f>A59+1</f>
        <v>19</v>
      </c>
      <c r="B60" s="28" t="s">
        <v>301</v>
      </c>
      <c r="C60" s="18">
        <v>975</v>
      </c>
      <c r="D60" s="19" t="s">
        <v>461</v>
      </c>
      <c r="E60" s="18"/>
      <c r="F60" s="19" t="s">
        <v>411</v>
      </c>
      <c r="G60" s="18">
        <f>G61</f>
        <v>50123.700000000004</v>
      </c>
      <c r="H60" s="2"/>
      <c r="I60" s="2"/>
    </row>
    <row r="61" spans="1:9" ht="45">
      <c r="A61" s="12">
        <v>19</v>
      </c>
      <c r="B61" s="21" t="s">
        <v>295</v>
      </c>
      <c r="C61" s="18">
        <v>975</v>
      </c>
      <c r="D61" s="19" t="s">
        <v>461</v>
      </c>
      <c r="E61" s="23" t="s">
        <v>296</v>
      </c>
      <c r="F61" s="19" t="s">
        <v>411</v>
      </c>
      <c r="G61" s="18">
        <f>G62+G65</f>
        <v>50123.700000000004</v>
      </c>
      <c r="H61" s="2"/>
      <c r="I61" s="2"/>
    </row>
    <row r="62" spans="1:9" ht="15">
      <c r="A62" s="12">
        <f>A61+1</f>
        <v>20</v>
      </c>
      <c r="B62" s="21" t="s">
        <v>297</v>
      </c>
      <c r="C62" s="18">
        <v>975</v>
      </c>
      <c r="D62" s="19" t="s">
        <v>461</v>
      </c>
      <c r="E62" s="23" t="s">
        <v>298</v>
      </c>
      <c r="F62" s="19" t="s">
        <v>411</v>
      </c>
      <c r="G62" s="18">
        <f>G63+G64</f>
        <v>43178.600000000006</v>
      </c>
      <c r="H62" s="2"/>
      <c r="I62" s="2"/>
    </row>
    <row r="63" spans="1:9" ht="90">
      <c r="A63" s="12">
        <v>20</v>
      </c>
      <c r="B63" s="21" t="s">
        <v>270</v>
      </c>
      <c r="C63" s="18">
        <v>975</v>
      </c>
      <c r="D63" s="19" t="s">
        <v>461</v>
      </c>
      <c r="E63" s="23" t="s">
        <v>299</v>
      </c>
      <c r="F63" s="19" t="s">
        <v>411</v>
      </c>
      <c r="G63" s="18">
        <f>39772.9+2165.2-287.6+514.4-281.2-150+1035.4</f>
        <v>42769.100000000006</v>
      </c>
      <c r="H63" s="2"/>
      <c r="I63" s="2"/>
    </row>
    <row r="64" spans="1:9" ht="30">
      <c r="A64" s="12">
        <f>A63+1</f>
        <v>21</v>
      </c>
      <c r="B64" s="27" t="s">
        <v>269</v>
      </c>
      <c r="C64" s="18"/>
      <c r="D64" s="19" t="s">
        <v>461</v>
      </c>
      <c r="E64" s="23" t="s">
        <v>209</v>
      </c>
      <c r="F64" s="19" t="s">
        <v>411</v>
      </c>
      <c r="G64" s="18">
        <f>76.8+150+182.7</f>
        <v>409.5</v>
      </c>
      <c r="H64" s="2"/>
      <c r="I64" s="2"/>
    </row>
    <row r="65" spans="1:9" ht="15">
      <c r="A65" s="12">
        <v>21</v>
      </c>
      <c r="B65" s="21" t="s">
        <v>160</v>
      </c>
      <c r="C65" s="18">
        <v>975</v>
      </c>
      <c r="D65" s="19" t="s">
        <v>461</v>
      </c>
      <c r="E65" s="23" t="s">
        <v>161</v>
      </c>
      <c r="F65" s="19" t="s">
        <v>411</v>
      </c>
      <c r="G65" s="18">
        <f>G66+G67</f>
        <v>6945.100000000001</v>
      </c>
      <c r="H65" s="2"/>
      <c r="I65" s="2"/>
    </row>
    <row r="66" spans="1:9" ht="90">
      <c r="A66" s="12">
        <f>A65+1</f>
        <v>22</v>
      </c>
      <c r="B66" s="21" t="s">
        <v>272</v>
      </c>
      <c r="C66" s="18">
        <v>975</v>
      </c>
      <c r="D66" s="19" t="s">
        <v>461</v>
      </c>
      <c r="E66" s="23" t="s">
        <v>162</v>
      </c>
      <c r="F66" s="19" t="s">
        <v>411</v>
      </c>
      <c r="G66" s="18">
        <f>6408.3+287.6+84.6+164.6</f>
        <v>6945.100000000001</v>
      </c>
      <c r="H66" s="2"/>
      <c r="I66" s="2"/>
    </row>
    <row r="67" spans="1:9" ht="30">
      <c r="A67" s="12">
        <v>22</v>
      </c>
      <c r="B67" s="27" t="s">
        <v>164</v>
      </c>
      <c r="C67" s="22"/>
      <c r="D67" s="19" t="s">
        <v>461</v>
      </c>
      <c r="E67" s="23" t="s">
        <v>163</v>
      </c>
      <c r="F67" s="19" t="s">
        <v>411</v>
      </c>
      <c r="G67" s="18"/>
      <c r="H67" s="2"/>
      <c r="I67" s="2"/>
    </row>
    <row r="68" spans="1:9" ht="150">
      <c r="A68" s="12">
        <f>A67+1</f>
        <v>23</v>
      </c>
      <c r="B68" s="25" t="s">
        <v>436</v>
      </c>
      <c r="C68" s="22">
        <v>975</v>
      </c>
      <c r="D68" s="19" t="s">
        <v>199</v>
      </c>
      <c r="E68" s="18"/>
      <c r="F68" s="19" t="s">
        <v>411</v>
      </c>
      <c r="G68" s="18">
        <f>G69</f>
        <v>13536.1</v>
      </c>
      <c r="H68" s="2"/>
      <c r="I68" s="2"/>
    </row>
    <row r="69" spans="1:9" ht="45">
      <c r="A69" s="12">
        <v>23</v>
      </c>
      <c r="B69" s="21" t="s">
        <v>295</v>
      </c>
      <c r="C69" s="18">
        <v>975</v>
      </c>
      <c r="D69" s="19" t="s">
        <v>199</v>
      </c>
      <c r="E69" s="23" t="s">
        <v>296</v>
      </c>
      <c r="F69" s="19" t="s">
        <v>411</v>
      </c>
      <c r="G69" s="18">
        <f>G70+G72</f>
        <v>13536.1</v>
      </c>
      <c r="H69" s="2"/>
      <c r="I69" s="2"/>
    </row>
    <row r="70" spans="1:9" ht="15">
      <c r="A70" s="12">
        <f>A69+1</f>
        <v>24</v>
      </c>
      <c r="B70" s="21" t="s">
        <v>297</v>
      </c>
      <c r="C70" s="18">
        <v>975</v>
      </c>
      <c r="D70" s="19" t="s">
        <v>199</v>
      </c>
      <c r="E70" s="23" t="s">
        <v>298</v>
      </c>
      <c r="F70" s="19" t="s">
        <v>411</v>
      </c>
      <c r="G70" s="18">
        <f>G71</f>
        <v>11479.2</v>
      </c>
      <c r="H70" s="2"/>
      <c r="I70" s="2"/>
    </row>
    <row r="71" spans="1:9" ht="90">
      <c r="A71" s="12">
        <v>24</v>
      </c>
      <c r="B71" s="21" t="s">
        <v>270</v>
      </c>
      <c r="C71" s="18">
        <v>975</v>
      </c>
      <c r="D71" s="19" t="s">
        <v>199</v>
      </c>
      <c r="E71" s="23" t="s">
        <v>299</v>
      </c>
      <c r="F71" s="19" t="s">
        <v>411</v>
      </c>
      <c r="G71" s="18">
        <v>11479.2</v>
      </c>
      <c r="H71" s="2"/>
      <c r="I71" s="2"/>
    </row>
    <row r="72" spans="1:9" ht="15">
      <c r="A72" s="12">
        <f>A71+1</f>
        <v>25</v>
      </c>
      <c r="B72" s="21" t="s">
        <v>160</v>
      </c>
      <c r="C72" s="18">
        <v>975</v>
      </c>
      <c r="D72" s="19" t="s">
        <v>199</v>
      </c>
      <c r="E72" s="23" t="s">
        <v>161</v>
      </c>
      <c r="F72" s="19" t="s">
        <v>411</v>
      </c>
      <c r="G72" s="18">
        <f>G73</f>
        <v>2056.9</v>
      </c>
      <c r="H72" s="2"/>
      <c r="I72" s="2"/>
    </row>
    <row r="73" spans="1:9" ht="90">
      <c r="A73" s="12">
        <v>25</v>
      </c>
      <c r="B73" s="21" t="s">
        <v>272</v>
      </c>
      <c r="C73" s="18">
        <v>975</v>
      </c>
      <c r="D73" s="19" t="s">
        <v>199</v>
      </c>
      <c r="E73" s="23" t="s">
        <v>162</v>
      </c>
      <c r="F73" s="19" t="s">
        <v>411</v>
      </c>
      <c r="G73" s="18">
        <v>2056.9</v>
      </c>
      <c r="H73" s="2"/>
      <c r="I73" s="2"/>
    </row>
    <row r="74" spans="1:9" ht="30">
      <c r="A74" s="12">
        <f>A73+1</f>
        <v>26</v>
      </c>
      <c r="B74" s="17" t="s">
        <v>437</v>
      </c>
      <c r="C74" s="18">
        <v>975</v>
      </c>
      <c r="D74" s="19" t="s">
        <v>462</v>
      </c>
      <c r="E74" s="18"/>
      <c r="F74" s="19"/>
      <c r="G74" s="24">
        <f>G117+G146+G75+G111+G87+G159+G132+G100+G104+G108+G180+G184+G170+G176+G162+G166+G188+G194</f>
        <v>250112.49999999997</v>
      </c>
      <c r="H74" s="1"/>
      <c r="I74" s="2"/>
    </row>
    <row r="75" spans="1:9" ht="390">
      <c r="A75" s="12">
        <v>26</v>
      </c>
      <c r="B75" s="29" t="s">
        <v>62</v>
      </c>
      <c r="C75" s="22">
        <v>975</v>
      </c>
      <c r="D75" s="19" t="s">
        <v>463</v>
      </c>
      <c r="E75" s="18"/>
      <c r="F75" s="19" t="s">
        <v>368</v>
      </c>
      <c r="G75" s="18">
        <f>G76+G78+G80</f>
        <v>122105.5</v>
      </c>
      <c r="H75" s="1"/>
      <c r="I75" s="2"/>
    </row>
    <row r="76" spans="1:9" ht="105">
      <c r="A76" s="12">
        <f>A75+1</f>
        <v>27</v>
      </c>
      <c r="B76" s="21" t="s">
        <v>96</v>
      </c>
      <c r="C76" s="22">
        <v>975</v>
      </c>
      <c r="D76" s="19" t="s">
        <v>463</v>
      </c>
      <c r="E76" s="23" t="s">
        <v>97</v>
      </c>
      <c r="F76" s="19" t="s">
        <v>368</v>
      </c>
      <c r="G76" s="18">
        <f>G77</f>
        <v>2449.8999999999996</v>
      </c>
      <c r="H76" s="1"/>
      <c r="I76" s="2"/>
    </row>
    <row r="77" spans="1:9" ht="30">
      <c r="A77" s="12">
        <v>27</v>
      </c>
      <c r="B77" s="21" t="s">
        <v>502</v>
      </c>
      <c r="C77" s="22">
        <v>975</v>
      </c>
      <c r="D77" s="19" t="s">
        <v>463</v>
      </c>
      <c r="E77" s="23" t="s">
        <v>503</v>
      </c>
      <c r="F77" s="19" t="s">
        <v>368</v>
      </c>
      <c r="G77" s="18">
        <f>2355.7+94.2</f>
        <v>2449.8999999999996</v>
      </c>
      <c r="H77" s="1"/>
      <c r="I77" s="2"/>
    </row>
    <row r="78" spans="1:9" ht="45">
      <c r="A78" s="12">
        <f>A77+1</f>
        <v>28</v>
      </c>
      <c r="B78" s="21" t="s">
        <v>100</v>
      </c>
      <c r="C78" s="22">
        <v>975</v>
      </c>
      <c r="D78" s="19" t="s">
        <v>463</v>
      </c>
      <c r="E78" s="23" t="s">
        <v>101</v>
      </c>
      <c r="F78" s="19" t="s">
        <v>368</v>
      </c>
      <c r="G78" s="18">
        <f>G79</f>
        <v>153.7</v>
      </c>
      <c r="H78" s="1"/>
      <c r="I78" s="2"/>
    </row>
    <row r="79" spans="1:9" ht="45">
      <c r="A79" s="12">
        <v>28</v>
      </c>
      <c r="B79" s="21" t="s">
        <v>102</v>
      </c>
      <c r="C79" s="22">
        <v>975</v>
      </c>
      <c r="D79" s="19" t="s">
        <v>463</v>
      </c>
      <c r="E79" s="23" t="s">
        <v>103</v>
      </c>
      <c r="F79" s="19" t="s">
        <v>368</v>
      </c>
      <c r="G79" s="18">
        <f>124+29.7</f>
        <v>153.7</v>
      </c>
      <c r="H79" s="1"/>
      <c r="I79" s="2"/>
    </row>
    <row r="80" spans="1:9" ht="45">
      <c r="A80" s="12">
        <f>A79+1</f>
        <v>29</v>
      </c>
      <c r="B80" s="21" t="s">
        <v>295</v>
      </c>
      <c r="C80" s="22">
        <v>975</v>
      </c>
      <c r="D80" s="19" t="s">
        <v>463</v>
      </c>
      <c r="E80" s="23" t="s">
        <v>296</v>
      </c>
      <c r="F80" s="19" t="s">
        <v>368</v>
      </c>
      <c r="G80" s="18">
        <f>G81+G84</f>
        <v>119501.9</v>
      </c>
      <c r="H80" s="1"/>
      <c r="I80" s="2"/>
    </row>
    <row r="81" spans="1:9" ht="15">
      <c r="A81" s="12">
        <v>29</v>
      </c>
      <c r="B81" s="21" t="s">
        <v>297</v>
      </c>
      <c r="C81" s="22">
        <v>975</v>
      </c>
      <c r="D81" s="19" t="s">
        <v>463</v>
      </c>
      <c r="E81" s="23" t="s">
        <v>298</v>
      </c>
      <c r="F81" s="19" t="s">
        <v>368</v>
      </c>
      <c r="G81" s="18">
        <f>G82+G83</f>
        <v>87038.8</v>
      </c>
      <c r="H81" s="1"/>
      <c r="I81" s="2"/>
    </row>
    <row r="82" spans="1:9" ht="90">
      <c r="A82" s="12">
        <f>A81+1</f>
        <v>30</v>
      </c>
      <c r="B82" s="21" t="s">
        <v>270</v>
      </c>
      <c r="C82" s="18">
        <v>975</v>
      </c>
      <c r="D82" s="19" t="s">
        <v>463</v>
      </c>
      <c r="E82" s="23" t="s">
        <v>299</v>
      </c>
      <c r="F82" s="19" t="s">
        <v>368</v>
      </c>
      <c r="G82" s="18">
        <f>80525.6+967.8+4390-94.2-29.7-680.8-1171.6-257.2+64</f>
        <v>83713.90000000001</v>
      </c>
      <c r="H82" s="1"/>
      <c r="I82" s="2"/>
    </row>
    <row r="83" spans="1:9" ht="30">
      <c r="A83" s="12">
        <v>30</v>
      </c>
      <c r="B83" s="21" t="s">
        <v>269</v>
      </c>
      <c r="C83" s="18"/>
      <c r="D83" s="19" t="s">
        <v>463</v>
      </c>
      <c r="E83" s="23" t="s">
        <v>209</v>
      </c>
      <c r="F83" s="19" t="s">
        <v>368</v>
      </c>
      <c r="G83" s="18">
        <f>2708.1+680.8-64</f>
        <v>3324.8999999999996</v>
      </c>
      <c r="H83" s="1"/>
      <c r="I83" s="2"/>
    </row>
    <row r="84" spans="1:9" ht="15">
      <c r="A84" s="12">
        <f>A83+1</f>
        <v>31</v>
      </c>
      <c r="B84" s="21" t="s">
        <v>160</v>
      </c>
      <c r="C84" s="18">
        <v>975</v>
      </c>
      <c r="D84" s="19" t="s">
        <v>463</v>
      </c>
      <c r="E84" s="23" t="s">
        <v>161</v>
      </c>
      <c r="F84" s="19" t="s">
        <v>368</v>
      </c>
      <c r="G84" s="18">
        <f>G85+G86</f>
        <v>32463.1</v>
      </c>
      <c r="H84" s="1"/>
      <c r="I84" s="2"/>
    </row>
    <row r="85" spans="1:9" ht="90">
      <c r="A85" s="12">
        <v>31</v>
      </c>
      <c r="B85" s="21" t="s">
        <v>272</v>
      </c>
      <c r="C85" s="18">
        <v>975</v>
      </c>
      <c r="D85" s="19" t="s">
        <v>463</v>
      </c>
      <c r="E85" s="23" t="s">
        <v>162</v>
      </c>
      <c r="F85" s="19" t="s">
        <v>368</v>
      </c>
      <c r="G85" s="18">
        <f>29965.7+1171.6-417.3</f>
        <v>30720</v>
      </c>
      <c r="H85" s="1"/>
      <c r="I85" s="2"/>
    </row>
    <row r="86" spans="1:9" ht="30">
      <c r="A86" s="12">
        <f>A85+1</f>
        <v>32</v>
      </c>
      <c r="B86" s="21" t="s">
        <v>164</v>
      </c>
      <c r="C86" s="22"/>
      <c r="D86" s="19" t="s">
        <v>463</v>
      </c>
      <c r="E86" s="23" t="s">
        <v>163</v>
      </c>
      <c r="F86" s="19" t="s">
        <v>368</v>
      </c>
      <c r="G86" s="18">
        <f>1068.6+257.2+417.3</f>
        <v>1743.1</v>
      </c>
      <c r="H86" s="1"/>
      <c r="I86" s="2"/>
    </row>
    <row r="87" spans="1:9" ht="360">
      <c r="A87" s="12">
        <v>32</v>
      </c>
      <c r="B87" s="28" t="s">
        <v>7</v>
      </c>
      <c r="C87" s="22"/>
      <c r="D87" s="18" t="s">
        <v>290</v>
      </c>
      <c r="E87" s="18"/>
      <c r="F87" s="19" t="s">
        <v>368</v>
      </c>
      <c r="G87" s="18">
        <f>G88+G92+G98+G90</f>
        <v>30585.1</v>
      </c>
      <c r="H87" s="1"/>
      <c r="I87" s="2"/>
    </row>
    <row r="88" spans="1:9" ht="105">
      <c r="A88" s="12">
        <f>A87+1</f>
        <v>33</v>
      </c>
      <c r="B88" s="27" t="s">
        <v>96</v>
      </c>
      <c r="C88" s="22"/>
      <c r="D88" s="18" t="s">
        <v>290</v>
      </c>
      <c r="E88" s="23" t="s">
        <v>97</v>
      </c>
      <c r="F88" s="19" t="s">
        <v>368</v>
      </c>
      <c r="G88" s="18">
        <f>G89</f>
        <v>943.3</v>
      </c>
      <c r="H88" s="1"/>
      <c r="I88" s="2"/>
    </row>
    <row r="89" spans="1:9" ht="30">
      <c r="A89" s="12">
        <v>33</v>
      </c>
      <c r="B89" s="27" t="s">
        <v>502</v>
      </c>
      <c r="C89" s="22"/>
      <c r="D89" s="18" t="s">
        <v>290</v>
      </c>
      <c r="E89" s="23" t="s">
        <v>503</v>
      </c>
      <c r="F89" s="19" t="s">
        <v>368</v>
      </c>
      <c r="G89" s="18">
        <f>908.9+34.4</f>
        <v>943.3</v>
      </c>
      <c r="H89" s="1"/>
      <c r="I89" s="2"/>
    </row>
    <row r="90" spans="1:9" ht="45">
      <c r="A90" s="12">
        <f>A89+1</f>
        <v>34</v>
      </c>
      <c r="B90" s="27" t="s">
        <v>100</v>
      </c>
      <c r="C90" s="22"/>
      <c r="D90" s="18" t="s">
        <v>290</v>
      </c>
      <c r="E90" s="23" t="s">
        <v>101</v>
      </c>
      <c r="F90" s="19" t="s">
        <v>368</v>
      </c>
      <c r="G90" s="18">
        <f>G91</f>
        <v>20.2</v>
      </c>
      <c r="H90" s="1"/>
      <c r="I90" s="2"/>
    </row>
    <row r="91" spans="1:9" ht="45">
      <c r="A91" s="12">
        <v>34</v>
      </c>
      <c r="B91" s="27" t="s">
        <v>102</v>
      </c>
      <c r="C91" s="22"/>
      <c r="D91" s="18" t="s">
        <v>290</v>
      </c>
      <c r="E91" s="23" t="s">
        <v>103</v>
      </c>
      <c r="F91" s="19" t="s">
        <v>368</v>
      </c>
      <c r="G91" s="18">
        <v>20.2</v>
      </c>
      <c r="H91" s="1"/>
      <c r="I91" s="2"/>
    </row>
    <row r="92" spans="1:9" ht="45">
      <c r="A92" s="12">
        <f>A91+1</f>
        <v>35</v>
      </c>
      <c r="B92" s="27" t="s">
        <v>295</v>
      </c>
      <c r="C92" s="22"/>
      <c r="D92" s="18" t="s">
        <v>290</v>
      </c>
      <c r="E92" s="23" t="s">
        <v>296</v>
      </c>
      <c r="F92" s="19" t="s">
        <v>368</v>
      </c>
      <c r="G92" s="18">
        <f>G93+G96</f>
        <v>29621.6</v>
      </c>
      <c r="H92" s="1"/>
      <c r="I92" s="2"/>
    </row>
    <row r="93" spans="1:9" ht="15">
      <c r="A93" s="12">
        <v>35</v>
      </c>
      <c r="B93" s="27" t="s">
        <v>297</v>
      </c>
      <c r="C93" s="22"/>
      <c r="D93" s="18" t="s">
        <v>290</v>
      </c>
      <c r="E93" s="23" t="s">
        <v>298</v>
      </c>
      <c r="F93" s="19" t="s">
        <v>368</v>
      </c>
      <c r="G93" s="18">
        <f>G94+G95</f>
        <v>20252.299999999996</v>
      </c>
      <c r="H93" s="1"/>
      <c r="I93" s="2"/>
    </row>
    <row r="94" spans="1:9" ht="90">
      <c r="A94" s="12">
        <f>A93+1</f>
        <v>36</v>
      </c>
      <c r="B94" s="27" t="s">
        <v>270</v>
      </c>
      <c r="C94" s="22"/>
      <c r="D94" s="18" t="s">
        <v>290</v>
      </c>
      <c r="E94" s="23" t="s">
        <v>299</v>
      </c>
      <c r="F94" s="19" t="s">
        <v>368</v>
      </c>
      <c r="G94" s="18">
        <f>19488.3+1087.6-68-34.4-334.2</f>
        <v>20139.299999999996</v>
      </c>
      <c r="H94" s="1"/>
      <c r="I94" s="2"/>
    </row>
    <row r="95" spans="1:9" ht="30">
      <c r="A95" s="12">
        <v>36</v>
      </c>
      <c r="B95" s="27" t="s">
        <v>269</v>
      </c>
      <c r="C95" s="22"/>
      <c r="D95" s="18" t="s">
        <v>290</v>
      </c>
      <c r="E95" s="23" t="s">
        <v>209</v>
      </c>
      <c r="F95" s="19" t="s">
        <v>368</v>
      </c>
      <c r="G95" s="18">
        <f>45+68</f>
        <v>113</v>
      </c>
      <c r="H95" s="1"/>
      <c r="I95" s="2"/>
    </row>
    <row r="96" spans="1:9" ht="15">
      <c r="A96" s="12">
        <f>A95+1</f>
        <v>37</v>
      </c>
      <c r="B96" s="27" t="s">
        <v>160</v>
      </c>
      <c r="C96" s="22"/>
      <c r="D96" s="18" t="s">
        <v>290</v>
      </c>
      <c r="E96" s="23" t="s">
        <v>161</v>
      </c>
      <c r="F96" s="19" t="s">
        <v>368</v>
      </c>
      <c r="G96" s="18">
        <f>G97</f>
        <v>9369.300000000001</v>
      </c>
      <c r="H96" s="1"/>
      <c r="I96" s="2"/>
    </row>
    <row r="97" spans="1:9" ht="90">
      <c r="A97" s="12">
        <v>37</v>
      </c>
      <c r="B97" s="27" t="s">
        <v>272</v>
      </c>
      <c r="C97" s="22"/>
      <c r="D97" s="18" t="s">
        <v>290</v>
      </c>
      <c r="E97" s="23" t="s">
        <v>162</v>
      </c>
      <c r="F97" s="19" t="s">
        <v>368</v>
      </c>
      <c r="G97" s="18">
        <f>9035.1+334.2</f>
        <v>9369.300000000001</v>
      </c>
      <c r="H97" s="1"/>
      <c r="I97" s="2"/>
    </row>
    <row r="98" spans="1:9" ht="15">
      <c r="A98" s="12">
        <f>A97+1</f>
        <v>38</v>
      </c>
      <c r="B98" s="27" t="s">
        <v>19</v>
      </c>
      <c r="C98" s="22"/>
      <c r="D98" s="18" t="s">
        <v>290</v>
      </c>
      <c r="E98" s="23" t="s">
        <v>417</v>
      </c>
      <c r="F98" s="19" t="s">
        <v>368</v>
      </c>
      <c r="G98" s="18">
        <f>G99</f>
        <v>0</v>
      </c>
      <c r="H98" s="1"/>
      <c r="I98" s="2"/>
    </row>
    <row r="99" spans="1:9" ht="15">
      <c r="A99" s="12">
        <v>38</v>
      </c>
      <c r="B99" s="27" t="s">
        <v>387</v>
      </c>
      <c r="C99" s="22"/>
      <c r="D99" s="18" t="s">
        <v>290</v>
      </c>
      <c r="E99" s="23" t="s">
        <v>388</v>
      </c>
      <c r="F99" s="19" t="s">
        <v>368</v>
      </c>
      <c r="G99" s="18"/>
      <c r="H99" s="1"/>
      <c r="I99" s="2"/>
    </row>
    <row r="100" spans="1:9" ht="135">
      <c r="A100" s="12">
        <f>A99+1</f>
        <v>39</v>
      </c>
      <c r="B100" s="27" t="s">
        <v>4</v>
      </c>
      <c r="C100" s="22"/>
      <c r="D100" s="18" t="s">
        <v>522</v>
      </c>
      <c r="E100" s="23"/>
      <c r="F100" s="19" t="s">
        <v>368</v>
      </c>
      <c r="G100" s="18">
        <f>G101</f>
        <v>162.79999999999998</v>
      </c>
      <c r="H100" s="1"/>
      <c r="I100" s="2"/>
    </row>
    <row r="101" spans="1:9" ht="45">
      <c r="A101" s="12">
        <v>39</v>
      </c>
      <c r="B101" s="21" t="s">
        <v>295</v>
      </c>
      <c r="C101" s="22"/>
      <c r="D101" s="18" t="s">
        <v>522</v>
      </c>
      <c r="E101" s="23" t="s">
        <v>296</v>
      </c>
      <c r="F101" s="19" t="s">
        <v>368</v>
      </c>
      <c r="G101" s="18">
        <f>G102</f>
        <v>162.79999999999998</v>
      </c>
      <c r="H101" s="1"/>
      <c r="I101" s="2"/>
    </row>
    <row r="102" spans="1:9" ht="15">
      <c r="A102" s="12">
        <f>A101+1</f>
        <v>40</v>
      </c>
      <c r="B102" s="21" t="s">
        <v>160</v>
      </c>
      <c r="C102" s="22"/>
      <c r="D102" s="18" t="s">
        <v>522</v>
      </c>
      <c r="E102" s="23" t="s">
        <v>161</v>
      </c>
      <c r="F102" s="19" t="s">
        <v>368</v>
      </c>
      <c r="G102" s="18">
        <f>G103</f>
        <v>162.79999999999998</v>
      </c>
      <c r="H102" s="1"/>
      <c r="I102" s="2"/>
    </row>
    <row r="103" spans="1:9" ht="90">
      <c r="A103" s="12">
        <v>40</v>
      </c>
      <c r="B103" s="21" t="s">
        <v>272</v>
      </c>
      <c r="C103" s="22"/>
      <c r="D103" s="18" t="s">
        <v>522</v>
      </c>
      <c r="E103" s="23" t="s">
        <v>162</v>
      </c>
      <c r="F103" s="19" t="s">
        <v>368</v>
      </c>
      <c r="G103" s="18">
        <f>156.7+6.1</f>
        <v>162.79999999999998</v>
      </c>
      <c r="H103" s="1"/>
      <c r="I103" s="2"/>
    </row>
    <row r="104" spans="1:9" ht="135">
      <c r="A104" s="12">
        <f>A103+1</f>
        <v>41</v>
      </c>
      <c r="B104" s="27" t="s">
        <v>4</v>
      </c>
      <c r="C104" s="22"/>
      <c r="D104" s="18" t="s">
        <v>523</v>
      </c>
      <c r="E104" s="23"/>
      <c r="F104" s="19" t="s">
        <v>368</v>
      </c>
      <c r="G104" s="18">
        <f>G105</f>
        <v>329.29999999999995</v>
      </c>
      <c r="H104" s="1"/>
      <c r="I104" s="2"/>
    </row>
    <row r="105" spans="1:9" ht="45">
      <c r="A105" s="12">
        <v>41</v>
      </c>
      <c r="B105" s="27" t="s">
        <v>295</v>
      </c>
      <c r="C105" s="22"/>
      <c r="D105" s="18" t="s">
        <v>523</v>
      </c>
      <c r="E105" s="23" t="s">
        <v>296</v>
      </c>
      <c r="F105" s="19" t="s">
        <v>368</v>
      </c>
      <c r="G105" s="18">
        <f>G106</f>
        <v>329.29999999999995</v>
      </c>
      <c r="H105" s="1"/>
      <c r="I105" s="2"/>
    </row>
    <row r="106" spans="1:9" ht="15">
      <c r="A106" s="12">
        <f>A105+1</f>
        <v>42</v>
      </c>
      <c r="B106" s="27" t="s">
        <v>297</v>
      </c>
      <c r="C106" s="22"/>
      <c r="D106" s="18" t="s">
        <v>523</v>
      </c>
      <c r="E106" s="23" t="s">
        <v>298</v>
      </c>
      <c r="F106" s="19" t="s">
        <v>368</v>
      </c>
      <c r="G106" s="18">
        <f>G107</f>
        <v>329.29999999999995</v>
      </c>
      <c r="H106" s="1"/>
      <c r="I106" s="2"/>
    </row>
    <row r="107" spans="1:9" ht="90">
      <c r="A107" s="12">
        <v>42</v>
      </c>
      <c r="B107" s="27" t="s">
        <v>270</v>
      </c>
      <c r="C107" s="22"/>
      <c r="D107" s="18" t="s">
        <v>523</v>
      </c>
      <c r="E107" s="23" t="s">
        <v>299</v>
      </c>
      <c r="F107" s="19" t="s">
        <v>368</v>
      </c>
      <c r="G107" s="18">
        <f>316.9+12.4</f>
        <v>329.29999999999995</v>
      </c>
      <c r="H107" s="1"/>
      <c r="I107" s="2"/>
    </row>
    <row r="108" spans="1:9" ht="135">
      <c r="A108" s="12">
        <f>A107+1</f>
        <v>43</v>
      </c>
      <c r="B108" s="27" t="s">
        <v>4</v>
      </c>
      <c r="C108" s="22"/>
      <c r="D108" s="18" t="s">
        <v>524</v>
      </c>
      <c r="E108" s="23"/>
      <c r="F108" s="19" t="s">
        <v>368</v>
      </c>
      <c r="G108" s="18">
        <f>G109</f>
        <v>460.4</v>
      </c>
      <c r="H108" s="1"/>
      <c r="I108" s="2"/>
    </row>
    <row r="109" spans="1:9" ht="105">
      <c r="A109" s="12">
        <v>43</v>
      </c>
      <c r="B109" s="27" t="s">
        <v>96</v>
      </c>
      <c r="C109" s="22"/>
      <c r="D109" s="18" t="s">
        <v>524</v>
      </c>
      <c r="E109" s="23" t="s">
        <v>97</v>
      </c>
      <c r="F109" s="19" t="s">
        <v>368</v>
      </c>
      <c r="G109" s="18">
        <f>G110</f>
        <v>460.4</v>
      </c>
      <c r="H109" s="1"/>
      <c r="I109" s="2"/>
    </row>
    <row r="110" spans="1:9" ht="30">
      <c r="A110" s="12">
        <f>A109+1</f>
        <v>44</v>
      </c>
      <c r="B110" s="27" t="s">
        <v>502</v>
      </c>
      <c r="C110" s="22"/>
      <c r="D110" s="18" t="s">
        <v>524</v>
      </c>
      <c r="E110" s="23" t="s">
        <v>503</v>
      </c>
      <c r="F110" s="19" t="s">
        <v>368</v>
      </c>
      <c r="G110" s="18">
        <f>443+17.4</f>
        <v>460.4</v>
      </c>
      <c r="H110" s="1"/>
      <c r="I110" s="2"/>
    </row>
    <row r="111" spans="1:9" ht="180">
      <c r="A111" s="12">
        <v>44</v>
      </c>
      <c r="B111" s="25" t="s">
        <v>213</v>
      </c>
      <c r="C111" s="22">
        <v>975</v>
      </c>
      <c r="D111" s="19" t="s">
        <v>464</v>
      </c>
      <c r="E111" s="18"/>
      <c r="F111" s="19" t="s">
        <v>139</v>
      </c>
      <c r="G111" s="24">
        <f>G112</f>
        <v>10628</v>
      </c>
      <c r="H111" s="1"/>
      <c r="I111" s="2"/>
    </row>
    <row r="112" spans="1:9" ht="45">
      <c r="A112" s="12">
        <f>A111+1</f>
        <v>45</v>
      </c>
      <c r="B112" s="21" t="s">
        <v>295</v>
      </c>
      <c r="C112" s="22">
        <v>975</v>
      </c>
      <c r="D112" s="19" t="s">
        <v>464</v>
      </c>
      <c r="E112" s="23" t="s">
        <v>296</v>
      </c>
      <c r="F112" s="19" t="s">
        <v>139</v>
      </c>
      <c r="G112" s="24">
        <f>G113+G115</f>
        <v>10628</v>
      </c>
      <c r="H112" s="1"/>
      <c r="I112" s="2"/>
    </row>
    <row r="113" spans="1:9" ht="15">
      <c r="A113" s="12">
        <v>45</v>
      </c>
      <c r="B113" s="21" t="s">
        <v>297</v>
      </c>
      <c r="C113" s="22">
        <v>975</v>
      </c>
      <c r="D113" s="19" t="s">
        <v>464</v>
      </c>
      <c r="E113" s="23" t="s">
        <v>298</v>
      </c>
      <c r="F113" s="19" t="s">
        <v>139</v>
      </c>
      <c r="G113" s="38">
        <f>G114</f>
        <v>8715.5</v>
      </c>
      <c r="H113" s="1"/>
      <c r="I113" s="2"/>
    </row>
    <row r="114" spans="1:9" ht="30">
      <c r="A114" s="12">
        <f>A113+1</f>
        <v>46</v>
      </c>
      <c r="B114" s="21" t="s">
        <v>269</v>
      </c>
      <c r="C114" s="22">
        <v>975</v>
      </c>
      <c r="D114" s="19" t="s">
        <v>464</v>
      </c>
      <c r="E114" s="23" t="s">
        <v>209</v>
      </c>
      <c r="F114" s="19" t="s">
        <v>139</v>
      </c>
      <c r="G114" s="38">
        <f>10628-1912.5</f>
        <v>8715.5</v>
      </c>
      <c r="H114" s="1"/>
      <c r="I114" s="2"/>
    </row>
    <row r="115" spans="1:9" ht="15">
      <c r="A115" s="12">
        <v>46</v>
      </c>
      <c r="B115" s="21" t="s">
        <v>160</v>
      </c>
      <c r="C115" s="18">
        <v>975</v>
      </c>
      <c r="D115" s="19" t="s">
        <v>464</v>
      </c>
      <c r="E115" s="23" t="s">
        <v>161</v>
      </c>
      <c r="F115" s="19" t="s">
        <v>139</v>
      </c>
      <c r="G115" s="38">
        <f>G116</f>
        <v>1912.5</v>
      </c>
      <c r="H115" s="1"/>
      <c r="I115" s="2"/>
    </row>
    <row r="116" spans="1:9" ht="30">
      <c r="A116" s="12">
        <f>A115+1</f>
        <v>47</v>
      </c>
      <c r="B116" s="21" t="s">
        <v>164</v>
      </c>
      <c r="C116" s="18">
        <v>975</v>
      </c>
      <c r="D116" s="19" t="s">
        <v>464</v>
      </c>
      <c r="E116" s="23" t="s">
        <v>163</v>
      </c>
      <c r="F116" s="19" t="s">
        <v>139</v>
      </c>
      <c r="G116" s="38">
        <v>1912.5</v>
      </c>
      <c r="H116" s="1"/>
      <c r="I116" s="2"/>
    </row>
    <row r="117" spans="1:9" ht="105">
      <c r="A117" s="12">
        <v>47</v>
      </c>
      <c r="B117" s="25" t="s">
        <v>214</v>
      </c>
      <c r="C117" s="22">
        <v>975</v>
      </c>
      <c r="D117" s="19" t="s">
        <v>465</v>
      </c>
      <c r="E117" s="18"/>
      <c r="F117" s="19"/>
      <c r="G117" s="18">
        <f>G119+G121+G123+G130</f>
        <v>46193.4</v>
      </c>
      <c r="H117" s="2"/>
      <c r="I117" s="2"/>
    </row>
    <row r="118" spans="1:9" ht="15">
      <c r="A118" s="12">
        <f>A117+1</f>
        <v>48</v>
      </c>
      <c r="B118" s="25" t="s">
        <v>470</v>
      </c>
      <c r="C118" s="22"/>
      <c r="D118" s="19" t="s">
        <v>465</v>
      </c>
      <c r="E118" s="18"/>
      <c r="F118" s="19" t="s">
        <v>368</v>
      </c>
      <c r="G118" s="18">
        <f>G119+G121+G123+G130</f>
        <v>46193.4</v>
      </c>
      <c r="H118" s="2"/>
      <c r="I118" s="2"/>
    </row>
    <row r="119" spans="1:9" ht="105">
      <c r="A119" s="12">
        <v>48</v>
      </c>
      <c r="B119" s="21" t="s">
        <v>96</v>
      </c>
      <c r="C119" s="22">
        <v>975</v>
      </c>
      <c r="D119" s="19" t="s">
        <v>465</v>
      </c>
      <c r="E119" s="23" t="s">
        <v>97</v>
      </c>
      <c r="F119" s="19" t="s">
        <v>368</v>
      </c>
      <c r="G119" s="18">
        <f>G120</f>
        <v>11147.4</v>
      </c>
      <c r="H119" s="2"/>
      <c r="I119" s="2"/>
    </row>
    <row r="120" spans="1:9" ht="30">
      <c r="A120" s="12">
        <f>A119+1</f>
        <v>49</v>
      </c>
      <c r="B120" s="21" t="s">
        <v>502</v>
      </c>
      <c r="C120" s="22">
        <v>975</v>
      </c>
      <c r="D120" s="19" t="s">
        <v>465</v>
      </c>
      <c r="E120" s="23" t="s">
        <v>503</v>
      </c>
      <c r="F120" s="19" t="s">
        <v>368</v>
      </c>
      <c r="G120" s="18">
        <f>10770.8+376.6</f>
        <v>11147.4</v>
      </c>
      <c r="H120" s="2"/>
      <c r="I120" s="2"/>
    </row>
    <row r="121" spans="1:9" ht="45">
      <c r="A121" s="12">
        <v>49</v>
      </c>
      <c r="B121" s="21" t="s">
        <v>100</v>
      </c>
      <c r="C121" s="22">
        <v>975</v>
      </c>
      <c r="D121" s="19" t="s">
        <v>465</v>
      </c>
      <c r="E121" s="23" t="s">
        <v>101</v>
      </c>
      <c r="F121" s="19" t="s">
        <v>368</v>
      </c>
      <c r="G121" s="18">
        <f>G122</f>
        <v>5930.4</v>
      </c>
      <c r="H121" s="2"/>
      <c r="I121" s="2"/>
    </row>
    <row r="122" spans="1:9" ht="45">
      <c r="A122" s="12">
        <f>A121+1</f>
        <v>50</v>
      </c>
      <c r="B122" s="21" t="s">
        <v>102</v>
      </c>
      <c r="C122" s="22">
        <v>975</v>
      </c>
      <c r="D122" s="19" t="s">
        <v>465</v>
      </c>
      <c r="E122" s="23" t="s">
        <v>103</v>
      </c>
      <c r="F122" s="19" t="s">
        <v>368</v>
      </c>
      <c r="G122" s="18">
        <f>3511.6-12.5+1931.6-100+41.9-54.4+612.2</f>
        <v>5930.4</v>
      </c>
      <c r="H122" s="2"/>
      <c r="I122" s="2"/>
    </row>
    <row r="123" spans="1:9" ht="63" customHeight="1">
      <c r="A123" s="12">
        <v>50</v>
      </c>
      <c r="B123" s="21" t="s">
        <v>295</v>
      </c>
      <c r="C123" s="22">
        <v>975</v>
      </c>
      <c r="D123" s="19" t="s">
        <v>465</v>
      </c>
      <c r="E123" s="23" t="s">
        <v>296</v>
      </c>
      <c r="F123" s="19" t="s">
        <v>368</v>
      </c>
      <c r="G123" s="18">
        <f>G124+G127</f>
        <v>28948.700000000004</v>
      </c>
      <c r="H123" s="2"/>
      <c r="I123" s="2"/>
    </row>
    <row r="124" spans="1:9" ht="15">
      <c r="A124" s="12">
        <f>A123+1</f>
        <v>51</v>
      </c>
      <c r="B124" s="21" t="s">
        <v>297</v>
      </c>
      <c r="C124" s="22">
        <v>975</v>
      </c>
      <c r="D124" s="19" t="s">
        <v>465</v>
      </c>
      <c r="E124" s="23" t="s">
        <v>298</v>
      </c>
      <c r="F124" s="19" t="s">
        <v>368</v>
      </c>
      <c r="G124" s="18">
        <f>G125+G126</f>
        <v>19377.600000000002</v>
      </c>
      <c r="H124" s="2"/>
      <c r="I124" s="2"/>
    </row>
    <row r="125" spans="1:9" ht="90">
      <c r="A125" s="12">
        <v>51</v>
      </c>
      <c r="B125" s="21" t="s">
        <v>270</v>
      </c>
      <c r="C125" s="18">
        <v>975</v>
      </c>
      <c r="D125" s="19" t="s">
        <v>465</v>
      </c>
      <c r="E125" s="23" t="s">
        <v>299</v>
      </c>
      <c r="F125" s="19" t="s">
        <v>368</v>
      </c>
      <c r="G125" s="18">
        <f>16506.9-80+3520.5-1931.6-510.2-83+271.3+80</f>
        <v>17773.9</v>
      </c>
      <c r="H125" s="2"/>
      <c r="I125" s="2"/>
    </row>
    <row r="126" spans="1:9" ht="30">
      <c r="A126" s="12">
        <f>A125+1</f>
        <v>52</v>
      </c>
      <c r="B126" s="21" t="s">
        <v>269</v>
      </c>
      <c r="C126" s="18"/>
      <c r="D126" s="19" t="s">
        <v>465</v>
      </c>
      <c r="E126" s="23" t="s">
        <v>209</v>
      </c>
      <c r="F126" s="19" t="s">
        <v>368</v>
      </c>
      <c r="G126" s="18">
        <f>80+83-80+1520.7</f>
        <v>1603.7</v>
      </c>
      <c r="H126" s="2"/>
      <c r="I126" s="2"/>
    </row>
    <row r="127" spans="1:9" ht="15">
      <c r="A127" s="12">
        <v>52</v>
      </c>
      <c r="B127" s="21" t="s">
        <v>160</v>
      </c>
      <c r="C127" s="18">
        <v>975</v>
      </c>
      <c r="D127" s="19" t="s">
        <v>465</v>
      </c>
      <c r="E127" s="23" t="s">
        <v>161</v>
      </c>
      <c r="F127" s="19" t="s">
        <v>368</v>
      </c>
      <c r="G127" s="18">
        <f>G128+G129</f>
        <v>9571.1</v>
      </c>
      <c r="H127" s="2"/>
      <c r="I127" s="2"/>
    </row>
    <row r="128" spans="1:9" ht="90">
      <c r="A128" s="12">
        <f>A127+1</f>
        <v>53</v>
      </c>
      <c r="B128" s="21" t="s">
        <v>272</v>
      </c>
      <c r="C128" s="18">
        <v>975</v>
      </c>
      <c r="D128" s="19" t="s">
        <v>465</v>
      </c>
      <c r="E128" s="23" t="s">
        <v>162</v>
      </c>
      <c r="F128" s="19" t="s">
        <v>368</v>
      </c>
      <c r="G128" s="18">
        <f>7625.3+510.2+134.2</f>
        <v>8269.7</v>
      </c>
      <c r="H128" s="2"/>
      <c r="I128" s="2"/>
    </row>
    <row r="129" spans="1:9" ht="30">
      <c r="A129" s="12">
        <v>53</v>
      </c>
      <c r="B129" s="21" t="s">
        <v>164</v>
      </c>
      <c r="C129" s="22"/>
      <c r="D129" s="19" t="s">
        <v>465</v>
      </c>
      <c r="E129" s="23" t="s">
        <v>163</v>
      </c>
      <c r="F129" s="19" t="s">
        <v>368</v>
      </c>
      <c r="G129" s="18">
        <f>1301.4</f>
        <v>1301.4</v>
      </c>
      <c r="H129" s="2"/>
      <c r="I129" s="2"/>
    </row>
    <row r="130" spans="1:9" ht="15">
      <c r="A130" s="12">
        <f>A129+1</f>
        <v>54</v>
      </c>
      <c r="B130" s="27" t="s">
        <v>19</v>
      </c>
      <c r="C130" s="22"/>
      <c r="D130" s="19" t="s">
        <v>465</v>
      </c>
      <c r="E130" s="23" t="s">
        <v>417</v>
      </c>
      <c r="F130" s="19" t="s">
        <v>368</v>
      </c>
      <c r="G130" s="18">
        <f>G131</f>
        <v>166.9</v>
      </c>
      <c r="H130" s="2"/>
      <c r="I130" s="2"/>
    </row>
    <row r="131" spans="1:9" ht="30">
      <c r="A131" s="12">
        <v>54</v>
      </c>
      <c r="B131" s="27" t="s">
        <v>20</v>
      </c>
      <c r="C131" s="22"/>
      <c r="D131" s="19" t="s">
        <v>465</v>
      </c>
      <c r="E131" s="23" t="s">
        <v>15</v>
      </c>
      <c r="F131" s="19" t="s">
        <v>368</v>
      </c>
      <c r="G131" s="18">
        <f>12.5+100+54.4</f>
        <v>166.9</v>
      </c>
      <c r="H131" s="2"/>
      <c r="I131" s="2"/>
    </row>
    <row r="132" spans="1:9" ht="15">
      <c r="A132" s="12">
        <f>A131+1</f>
        <v>55</v>
      </c>
      <c r="B132" s="25" t="s">
        <v>471</v>
      </c>
      <c r="C132" s="22"/>
      <c r="D132" s="19"/>
      <c r="E132" s="18"/>
      <c r="F132" s="19" t="s">
        <v>469</v>
      </c>
      <c r="G132" s="18">
        <f>G141+G134+G137</f>
        <v>23211</v>
      </c>
      <c r="H132" s="2"/>
      <c r="I132" s="2"/>
    </row>
    <row r="133" spans="1:9" ht="135">
      <c r="A133" s="12">
        <v>55</v>
      </c>
      <c r="B133" s="26" t="s">
        <v>4</v>
      </c>
      <c r="C133" s="22"/>
      <c r="D133" s="19" t="s">
        <v>523</v>
      </c>
      <c r="E133" s="30"/>
      <c r="F133" s="19" t="s">
        <v>469</v>
      </c>
      <c r="G133" s="18">
        <f>G134</f>
        <v>670.5</v>
      </c>
      <c r="H133" s="2"/>
      <c r="I133" s="2"/>
    </row>
    <row r="134" spans="1:9" ht="45">
      <c r="A134" s="12">
        <f>A133+1</f>
        <v>56</v>
      </c>
      <c r="B134" s="27" t="s">
        <v>295</v>
      </c>
      <c r="C134" s="22"/>
      <c r="D134" s="19" t="s">
        <v>523</v>
      </c>
      <c r="E134" s="30" t="s">
        <v>296</v>
      </c>
      <c r="F134" s="19" t="s">
        <v>469</v>
      </c>
      <c r="G134" s="18">
        <f>G135</f>
        <v>670.5</v>
      </c>
      <c r="H134" s="2"/>
      <c r="I134" s="2"/>
    </row>
    <row r="135" spans="1:9" ht="15">
      <c r="A135" s="12">
        <v>56</v>
      </c>
      <c r="B135" s="27" t="s">
        <v>297</v>
      </c>
      <c r="C135" s="22"/>
      <c r="D135" s="19" t="s">
        <v>523</v>
      </c>
      <c r="E135" s="30" t="s">
        <v>298</v>
      </c>
      <c r="F135" s="19" t="s">
        <v>469</v>
      </c>
      <c r="G135" s="18">
        <f>G136</f>
        <v>670.5</v>
      </c>
      <c r="H135" s="2"/>
      <c r="I135" s="2"/>
    </row>
    <row r="136" spans="1:9" ht="90">
      <c r="A136" s="12">
        <f>A135+1</f>
        <v>57</v>
      </c>
      <c r="B136" s="27" t="s">
        <v>270</v>
      </c>
      <c r="C136" s="22"/>
      <c r="D136" s="19" t="s">
        <v>523</v>
      </c>
      <c r="E136" s="30" t="s">
        <v>299</v>
      </c>
      <c r="F136" s="19" t="s">
        <v>469</v>
      </c>
      <c r="G136" s="18">
        <f>678.9-8.4</f>
        <v>670.5</v>
      </c>
      <c r="H136" s="2"/>
      <c r="I136" s="2"/>
    </row>
    <row r="137" spans="1:9" ht="255">
      <c r="A137" s="12">
        <v>57</v>
      </c>
      <c r="B137" s="27" t="s">
        <v>434</v>
      </c>
      <c r="C137" s="22"/>
      <c r="D137" s="19" t="s">
        <v>537</v>
      </c>
      <c r="E137" s="30"/>
      <c r="F137" s="19" t="s">
        <v>469</v>
      </c>
      <c r="G137" s="18">
        <f>G138</f>
        <v>643.7</v>
      </c>
      <c r="H137" s="2"/>
      <c r="I137" s="2"/>
    </row>
    <row r="138" spans="1:9" ht="45">
      <c r="A138" s="12">
        <f>A137+1</f>
        <v>58</v>
      </c>
      <c r="B138" s="27" t="s">
        <v>295</v>
      </c>
      <c r="C138" s="22"/>
      <c r="D138" s="19" t="s">
        <v>537</v>
      </c>
      <c r="E138" s="30" t="s">
        <v>296</v>
      </c>
      <c r="F138" s="19" t="s">
        <v>469</v>
      </c>
      <c r="G138" s="18">
        <f>G139</f>
        <v>643.7</v>
      </c>
      <c r="H138" s="2"/>
      <c r="I138" s="2"/>
    </row>
    <row r="139" spans="1:9" ht="15">
      <c r="A139" s="12">
        <v>58</v>
      </c>
      <c r="B139" s="27" t="s">
        <v>297</v>
      </c>
      <c r="C139" s="22"/>
      <c r="D139" s="19" t="s">
        <v>537</v>
      </c>
      <c r="E139" s="30" t="s">
        <v>298</v>
      </c>
      <c r="F139" s="19" t="s">
        <v>469</v>
      </c>
      <c r="G139" s="18">
        <f>G140</f>
        <v>643.7</v>
      </c>
      <c r="H139" s="2"/>
      <c r="I139" s="2"/>
    </row>
    <row r="140" spans="1:9" ht="90">
      <c r="A140" s="12">
        <f>A139+1</f>
        <v>59</v>
      </c>
      <c r="B140" s="27" t="s">
        <v>270</v>
      </c>
      <c r="C140" s="22"/>
      <c r="D140" s="19" t="s">
        <v>537</v>
      </c>
      <c r="E140" s="30" t="s">
        <v>299</v>
      </c>
      <c r="F140" s="19" t="s">
        <v>469</v>
      </c>
      <c r="G140" s="18">
        <f>845.9-202.2</f>
        <v>643.7</v>
      </c>
      <c r="H140" s="2"/>
      <c r="I140" s="2"/>
    </row>
    <row r="141" spans="1:9" ht="120">
      <c r="A141" s="12">
        <v>59</v>
      </c>
      <c r="B141" s="25" t="s">
        <v>88</v>
      </c>
      <c r="C141" s="22"/>
      <c r="D141" s="19" t="s">
        <v>466</v>
      </c>
      <c r="E141" s="18"/>
      <c r="F141" s="19" t="s">
        <v>469</v>
      </c>
      <c r="G141" s="18">
        <f>G142</f>
        <v>21896.8</v>
      </c>
      <c r="H141" s="2"/>
      <c r="I141" s="2"/>
    </row>
    <row r="142" spans="1:9" ht="45">
      <c r="A142" s="12">
        <f>A141+1</f>
        <v>60</v>
      </c>
      <c r="B142" s="21" t="s">
        <v>295</v>
      </c>
      <c r="C142" s="18">
        <v>975</v>
      </c>
      <c r="D142" s="19" t="s">
        <v>466</v>
      </c>
      <c r="E142" s="23" t="s">
        <v>296</v>
      </c>
      <c r="F142" s="19" t="s">
        <v>469</v>
      </c>
      <c r="G142" s="18">
        <f>G143</f>
        <v>21896.8</v>
      </c>
      <c r="H142" s="2"/>
      <c r="I142" s="2"/>
    </row>
    <row r="143" spans="1:9" ht="15">
      <c r="A143" s="12">
        <v>60</v>
      </c>
      <c r="B143" s="21" t="s">
        <v>297</v>
      </c>
      <c r="C143" s="18">
        <v>975</v>
      </c>
      <c r="D143" s="19" t="s">
        <v>466</v>
      </c>
      <c r="E143" s="23" t="s">
        <v>298</v>
      </c>
      <c r="F143" s="19" t="s">
        <v>469</v>
      </c>
      <c r="G143" s="18">
        <f>G144+G145</f>
        <v>21896.8</v>
      </c>
      <c r="H143" s="2"/>
      <c r="I143" s="2"/>
    </row>
    <row r="144" spans="1:9" ht="90">
      <c r="A144" s="12">
        <f>A143+1</f>
        <v>61</v>
      </c>
      <c r="B144" s="21" t="s">
        <v>270</v>
      </c>
      <c r="C144" s="18">
        <v>975</v>
      </c>
      <c r="D144" s="19" t="s">
        <v>466</v>
      </c>
      <c r="E144" s="23" t="s">
        <v>299</v>
      </c>
      <c r="F144" s="19" t="s">
        <v>469</v>
      </c>
      <c r="G144" s="18">
        <f>21069.8+274.6+552.4-120</f>
        <v>21776.8</v>
      </c>
      <c r="H144" s="2"/>
      <c r="I144" s="2"/>
    </row>
    <row r="145" spans="1:9" ht="30">
      <c r="A145" s="12">
        <v>61</v>
      </c>
      <c r="B145" s="21" t="s">
        <v>269</v>
      </c>
      <c r="C145" s="18">
        <v>975</v>
      </c>
      <c r="D145" s="19" t="s">
        <v>466</v>
      </c>
      <c r="E145" s="23" t="s">
        <v>209</v>
      </c>
      <c r="F145" s="19" t="s">
        <v>469</v>
      </c>
      <c r="G145" s="18">
        <f>120</f>
        <v>120</v>
      </c>
      <c r="H145" s="2"/>
      <c r="I145" s="2"/>
    </row>
    <row r="146" spans="1:9" ht="150">
      <c r="A146" s="12">
        <f>A145+1</f>
        <v>62</v>
      </c>
      <c r="B146" s="25" t="s">
        <v>69</v>
      </c>
      <c r="C146" s="22">
        <v>975</v>
      </c>
      <c r="D146" s="19" t="s">
        <v>200</v>
      </c>
      <c r="E146" s="18"/>
      <c r="F146" s="19"/>
      <c r="G146" s="18">
        <f>G147+G155</f>
        <v>8540.1</v>
      </c>
      <c r="H146" s="2"/>
      <c r="I146" s="2"/>
    </row>
    <row r="147" spans="1:9" ht="15">
      <c r="A147" s="12">
        <v>62</v>
      </c>
      <c r="B147" s="25" t="s">
        <v>470</v>
      </c>
      <c r="C147" s="22"/>
      <c r="D147" s="19" t="s">
        <v>200</v>
      </c>
      <c r="E147" s="18"/>
      <c r="F147" s="19" t="s">
        <v>368</v>
      </c>
      <c r="G147" s="18">
        <f>G148+G150</f>
        <v>6029.7</v>
      </c>
      <c r="H147" s="2"/>
      <c r="I147" s="2"/>
    </row>
    <row r="148" spans="1:9" ht="105">
      <c r="A148" s="12">
        <f>A147+1</f>
        <v>63</v>
      </c>
      <c r="B148" s="21" t="s">
        <v>96</v>
      </c>
      <c r="C148" s="22">
        <v>975</v>
      </c>
      <c r="D148" s="19" t="s">
        <v>200</v>
      </c>
      <c r="E148" s="23" t="s">
        <v>97</v>
      </c>
      <c r="F148" s="19" t="s">
        <v>368</v>
      </c>
      <c r="G148" s="18">
        <f>G149</f>
        <v>1456.5</v>
      </c>
      <c r="H148" s="2"/>
      <c r="I148" s="2"/>
    </row>
    <row r="149" spans="1:9" ht="30">
      <c r="A149" s="12">
        <v>63</v>
      </c>
      <c r="B149" s="27" t="s">
        <v>502</v>
      </c>
      <c r="C149" s="22">
        <v>975</v>
      </c>
      <c r="D149" s="19" t="s">
        <v>200</v>
      </c>
      <c r="E149" s="23" t="s">
        <v>503</v>
      </c>
      <c r="F149" s="19" t="s">
        <v>368</v>
      </c>
      <c r="G149" s="18">
        <f>1431.2+25.3</f>
        <v>1456.5</v>
      </c>
      <c r="H149" s="2"/>
      <c r="I149" s="2"/>
    </row>
    <row r="150" spans="1:9" ht="45">
      <c r="A150" s="12">
        <f>A149+1</f>
        <v>64</v>
      </c>
      <c r="B150" s="21" t="s">
        <v>295</v>
      </c>
      <c r="C150" s="18">
        <v>975</v>
      </c>
      <c r="D150" s="19" t="s">
        <v>200</v>
      </c>
      <c r="E150" s="23" t="s">
        <v>296</v>
      </c>
      <c r="F150" s="19" t="s">
        <v>368</v>
      </c>
      <c r="G150" s="18">
        <f>G151+G153</f>
        <v>4573.2</v>
      </c>
      <c r="H150" s="2"/>
      <c r="I150" s="2"/>
    </row>
    <row r="151" spans="1:9" ht="15">
      <c r="A151" s="12">
        <v>64</v>
      </c>
      <c r="B151" s="21" t="s">
        <v>297</v>
      </c>
      <c r="C151" s="18">
        <v>975</v>
      </c>
      <c r="D151" s="19" t="s">
        <v>200</v>
      </c>
      <c r="E151" s="23" t="s">
        <v>298</v>
      </c>
      <c r="F151" s="19" t="s">
        <v>368</v>
      </c>
      <c r="G151" s="18">
        <f>G152</f>
        <v>4481.9</v>
      </c>
      <c r="H151" s="2"/>
      <c r="I151" s="2"/>
    </row>
    <row r="152" spans="1:9" ht="90">
      <c r="A152" s="12">
        <f>A151+1</f>
        <v>65</v>
      </c>
      <c r="B152" s="21" t="s">
        <v>270</v>
      </c>
      <c r="C152" s="18">
        <v>975</v>
      </c>
      <c r="D152" s="19" t="s">
        <v>200</v>
      </c>
      <c r="E152" s="23" t="s">
        <v>299</v>
      </c>
      <c r="F152" s="19" t="s">
        <v>368</v>
      </c>
      <c r="G152" s="18">
        <f>4409.2+72.7</f>
        <v>4481.9</v>
      </c>
      <c r="H152" s="2"/>
      <c r="I152" s="2"/>
    </row>
    <row r="153" spans="1:9" ht="15">
      <c r="A153" s="12">
        <v>65</v>
      </c>
      <c r="B153" s="27" t="s">
        <v>160</v>
      </c>
      <c r="C153" s="22"/>
      <c r="D153" s="19" t="s">
        <v>200</v>
      </c>
      <c r="E153" s="23" t="s">
        <v>161</v>
      </c>
      <c r="F153" s="19" t="s">
        <v>368</v>
      </c>
      <c r="G153" s="18">
        <f>G154</f>
        <v>91.3</v>
      </c>
      <c r="H153" s="2"/>
      <c r="I153" s="2"/>
    </row>
    <row r="154" spans="1:9" ht="90">
      <c r="A154" s="12">
        <f>A153+1</f>
        <v>66</v>
      </c>
      <c r="B154" s="27" t="s">
        <v>272</v>
      </c>
      <c r="C154" s="22"/>
      <c r="D154" s="19" t="s">
        <v>200</v>
      </c>
      <c r="E154" s="23" t="s">
        <v>162</v>
      </c>
      <c r="F154" s="19" t="s">
        <v>368</v>
      </c>
      <c r="G154" s="18">
        <f>84.2+7.1</f>
        <v>91.3</v>
      </c>
      <c r="H154" s="2"/>
      <c r="I154" s="2"/>
    </row>
    <row r="155" spans="1:9" ht="15">
      <c r="A155" s="12">
        <v>66</v>
      </c>
      <c r="B155" s="25" t="s">
        <v>471</v>
      </c>
      <c r="C155" s="22"/>
      <c r="D155" s="19" t="s">
        <v>200</v>
      </c>
      <c r="E155" s="18"/>
      <c r="F155" s="19" t="s">
        <v>469</v>
      </c>
      <c r="G155" s="18">
        <f>G156</f>
        <v>2510.4</v>
      </c>
      <c r="H155" s="2"/>
      <c r="I155" s="2"/>
    </row>
    <row r="156" spans="1:9" ht="45">
      <c r="A156" s="12">
        <f>A155+1</f>
        <v>67</v>
      </c>
      <c r="B156" s="21" t="s">
        <v>295</v>
      </c>
      <c r="C156" s="18">
        <v>975</v>
      </c>
      <c r="D156" s="19" t="s">
        <v>200</v>
      </c>
      <c r="E156" s="23" t="s">
        <v>296</v>
      </c>
      <c r="F156" s="19" t="s">
        <v>469</v>
      </c>
      <c r="G156" s="18">
        <f>G157</f>
        <v>2510.4</v>
      </c>
      <c r="H156" s="2"/>
      <c r="I156" s="2"/>
    </row>
    <row r="157" spans="1:9" ht="15">
      <c r="A157" s="12">
        <v>67</v>
      </c>
      <c r="B157" s="21" t="s">
        <v>297</v>
      </c>
      <c r="C157" s="18">
        <v>975</v>
      </c>
      <c r="D157" s="19" t="s">
        <v>200</v>
      </c>
      <c r="E157" s="23" t="s">
        <v>298</v>
      </c>
      <c r="F157" s="19" t="s">
        <v>469</v>
      </c>
      <c r="G157" s="18">
        <f>G158</f>
        <v>2510.4</v>
      </c>
      <c r="H157" s="2"/>
      <c r="I157" s="2"/>
    </row>
    <row r="158" spans="1:9" ht="90">
      <c r="A158" s="12">
        <f>A157+1</f>
        <v>68</v>
      </c>
      <c r="B158" s="21" t="s">
        <v>270</v>
      </c>
      <c r="C158" s="18">
        <v>975</v>
      </c>
      <c r="D158" s="19" t="s">
        <v>200</v>
      </c>
      <c r="E158" s="23" t="s">
        <v>299</v>
      </c>
      <c r="F158" s="19" t="s">
        <v>469</v>
      </c>
      <c r="G158" s="18">
        <v>2510.4</v>
      </c>
      <c r="H158" s="2"/>
      <c r="I158" s="2"/>
    </row>
    <row r="159" spans="1:9" ht="195">
      <c r="A159" s="12">
        <v>68</v>
      </c>
      <c r="B159" s="17" t="s">
        <v>86</v>
      </c>
      <c r="C159" s="18">
        <v>975</v>
      </c>
      <c r="D159" s="18" t="s">
        <v>87</v>
      </c>
      <c r="E159" s="30" t="s">
        <v>296</v>
      </c>
      <c r="F159" s="19" t="s">
        <v>469</v>
      </c>
      <c r="G159" s="18">
        <f>G160</f>
        <v>85.9</v>
      </c>
      <c r="H159" s="2"/>
      <c r="I159" s="2"/>
    </row>
    <row r="160" spans="1:9" ht="15">
      <c r="A160" s="12">
        <f>A159+1</f>
        <v>69</v>
      </c>
      <c r="B160" s="27" t="s">
        <v>297</v>
      </c>
      <c r="C160" s="22"/>
      <c r="D160" s="18" t="s">
        <v>87</v>
      </c>
      <c r="E160" s="23" t="s">
        <v>298</v>
      </c>
      <c r="F160" s="19" t="s">
        <v>469</v>
      </c>
      <c r="G160" s="18">
        <f>G161</f>
        <v>85.9</v>
      </c>
      <c r="H160" s="2"/>
      <c r="I160" s="2"/>
    </row>
    <row r="161" spans="1:9" ht="90">
      <c r="A161" s="12">
        <v>69</v>
      </c>
      <c r="B161" s="21" t="s">
        <v>270</v>
      </c>
      <c r="C161" s="22"/>
      <c r="D161" s="18" t="s">
        <v>87</v>
      </c>
      <c r="E161" s="23" t="s">
        <v>299</v>
      </c>
      <c r="F161" s="19" t="s">
        <v>469</v>
      </c>
      <c r="G161" s="18">
        <v>85.9</v>
      </c>
      <c r="H161" s="2"/>
      <c r="I161" s="2"/>
    </row>
    <row r="162" spans="1:9" ht="165">
      <c r="A162" s="12">
        <f>A161+1</f>
        <v>70</v>
      </c>
      <c r="B162" s="27" t="s">
        <v>42</v>
      </c>
      <c r="C162" s="22"/>
      <c r="D162" s="77" t="s">
        <v>44</v>
      </c>
      <c r="E162" s="30"/>
      <c r="F162" s="19" t="s">
        <v>469</v>
      </c>
      <c r="G162" s="18">
        <f>G163</f>
        <v>1000</v>
      </c>
      <c r="H162" s="2"/>
      <c r="I162" s="2"/>
    </row>
    <row r="163" spans="1:9" ht="45">
      <c r="A163" s="12">
        <v>70</v>
      </c>
      <c r="B163" s="27" t="s">
        <v>295</v>
      </c>
      <c r="C163" s="22"/>
      <c r="D163" s="77" t="s">
        <v>44</v>
      </c>
      <c r="E163" s="30" t="s">
        <v>296</v>
      </c>
      <c r="F163" s="19" t="s">
        <v>469</v>
      </c>
      <c r="G163" s="18">
        <f>G164</f>
        <v>1000</v>
      </c>
      <c r="H163" s="2"/>
      <c r="I163" s="2"/>
    </row>
    <row r="164" spans="1:9" ht="15.75">
      <c r="A164" s="12">
        <f>A163+1</f>
        <v>71</v>
      </c>
      <c r="B164" s="27" t="s">
        <v>297</v>
      </c>
      <c r="C164" s="22"/>
      <c r="D164" s="77" t="s">
        <v>44</v>
      </c>
      <c r="E164" s="30" t="s">
        <v>298</v>
      </c>
      <c r="F164" s="19" t="s">
        <v>469</v>
      </c>
      <c r="G164" s="18">
        <f>G165</f>
        <v>1000</v>
      </c>
      <c r="H164" s="2"/>
      <c r="I164" s="2"/>
    </row>
    <row r="165" spans="1:9" ht="30">
      <c r="A165" s="12">
        <v>71</v>
      </c>
      <c r="B165" s="21" t="s">
        <v>269</v>
      </c>
      <c r="C165" s="22"/>
      <c r="D165" s="77" t="s">
        <v>44</v>
      </c>
      <c r="E165" s="30" t="s">
        <v>209</v>
      </c>
      <c r="F165" s="19" t="s">
        <v>469</v>
      </c>
      <c r="G165" s="18">
        <v>1000</v>
      </c>
      <c r="H165" s="2"/>
      <c r="I165" s="2"/>
    </row>
    <row r="166" spans="1:9" ht="165">
      <c r="A166" s="12">
        <f>A165+1</f>
        <v>72</v>
      </c>
      <c r="B166" s="27" t="s">
        <v>43</v>
      </c>
      <c r="C166" s="22"/>
      <c r="D166" s="77" t="s">
        <v>45</v>
      </c>
      <c r="E166" s="30"/>
      <c r="F166" s="19" t="s">
        <v>469</v>
      </c>
      <c r="G166" s="18">
        <f>G167</f>
        <v>50</v>
      </c>
      <c r="H166" s="2"/>
      <c r="I166" s="2"/>
    </row>
    <row r="167" spans="1:9" ht="45">
      <c r="A167" s="12">
        <v>72</v>
      </c>
      <c r="B167" s="27" t="s">
        <v>295</v>
      </c>
      <c r="C167" s="22"/>
      <c r="D167" s="77" t="s">
        <v>45</v>
      </c>
      <c r="E167" s="30" t="s">
        <v>296</v>
      </c>
      <c r="F167" s="19" t="s">
        <v>469</v>
      </c>
      <c r="G167" s="18">
        <f>G168</f>
        <v>50</v>
      </c>
      <c r="H167" s="2"/>
      <c r="I167" s="2"/>
    </row>
    <row r="168" spans="1:9" ht="15.75">
      <c r="A168" s="12">
        <f>A167+1</f>
        <v>73</v>
      </c>
      <c r="B168" s="27" t="s">
        <v>297</v>
      </c>
      <c r="C168" s="22"/>
      <c r="D168" s="77" t="s">
        <v>45</v>
      </c>
      <c r="E168" s="30" t="s">
        <v>298</v>
      </c>
      <c r="F168" s="19" t="s">
        <v>469</v>
      </c>
      <c r="G168" s="18">
        <f>G169</f>
        <v>50</v>
      </c>
      <c r="H168" s="2"/>
      <c r="I168" s="2"/>
    </row>
    <row r="169" spans="1:9" ht="30">
      <c r="A169" s="12">
        <v>73</v>
      </c>
      <c r="B169" s="21" t="s">
        <v>269</v>
      </c>
      <c r="C169" s="22"/>
      <c r="D169" s="77" t="s">
        <v>45</v>
      </c>
      <c r="E169" s="30" t="s">
        <v>209</v>
      </c>
      <c r="F169" s="19" t="s">
        <v>469</v>
      </c>
      <c r="G169" s="18">
        <v>50</v>
      </c>
      <c r="H169" s="2"/>
      <c r="I169" s="2"/>
    </row>
    <row r="170" spans="1:9" ht="105">
      <c r="A170" s="12">
        <f>A169+1</f>
        <v>74</v>
      </c>
      <c r="B170" s="21" t="s">
        <v>38</v>
      </c>
      <c r="C170" s="22"/>
      <c r="D170" s="18" t="s">
        <v>39</v>
      </c>
      <c r="E170" s="23"/>
      <c r="F170" s="19" t="s">
        <v>368</v>
      </c>
      <c r="G170" s="18">
        <f>G171</f>
        <v>909.3</v>
      </c>
      <c r="H170" s="2"/>
      <c r="I170" s="2"/>
    </row>
    <row r="171" spans="1:9" ht="45">
      <c r="A171" s="12">
        <v>74</v>
      </c>
      <c r="B171" s="27" t="s">
        <v>295</v>
      </c>
      <c r="C171" s="22"/>
      <c r="D171" s="18" t="s">
        <v>39</v>
      </c>
      <c r="E171" s="23" t="s">
        <v>296</v>
      </c>
      <c r="F171" s="19" t="s">
        <v>368</v>
      </c>
      <c r="G171" s="18">
        <f>G172+G174</f>
        <v>909.3</v>
      </c>
      <c r="H171" s="2"/>
      <c r="I171" s="2"/>
    </row>
    <row r="172" spans="1:9" ht="15">
      <c r="A172" s="12">
        <f>A171+1</f>
        <v>75</v>
      </c>
      <c r="B172" s="21" t="s">
        <v>297</v>
      </c>
      <c r="C172" s="22"/>
      <c r="D172" s="18" t="s">
        <v>39</v>
      </c>
      <c r="E172" s="23" t="s">
        <v>298</v>
      </c>
      <c r="F172" s="19" t="s">
        <v>368</v>
      </c>
      <c r="G172" s="18">
        <f>G173</f>
        <v>486.3</v>
      </c>
      <c r="H172" s="2"/>
      <c r="I172" s="2"/>
    </row>
    <row r="173" spans="1:9" ht="30">
      <c r="A173" s="12">
        <v>75</v>
      </c>
      <c r="B173" s="21" t="s">
        <v>269</v>
      </c>
      <c r="C173" s="22"/>
      <c r="D173" s="18" t="s">
        <v>39</v>
      </c>
      <c r="E173" s="23" t="s">
        <v>209</v>
      </c>
      <c r="F173" s="19" t="s">
        <v>368</v>
      </c>
      <c r="G173" s="18">
        <f>198.3+288</f>
        <v>486.3</v>
      </c>
      <c r="H173" s="2"/>
      <c r="I173" s="2"/>
    </row>
    <row r="174" spans="1:9" ht="15">
      <c r="A174" s="12">
        <f>A173+1</f>
        <v>76</v>
      </c>
      <c r="B174" s="27" t="s">
        <v>160</v>
      </c>
      <c r="C174" s="22"/>
      <c r="D174" s="18" t="s">
        <v>39</v>
      </c>
      <c r="E174" s="23" t="s">
        <v>161</v>
      </c>
      <c r="F174" s="19" t="s">
        <v>368</v>
      </c>
      <c r="G174" s="18">
        <f>G175</f>
        <v>423</v>
      </c>
      <c r="H174" s="2"/>
      <c r="I174" s="2"/>
    </row>
    <row r="175" spans="1:9" ht="30">
      <c r="A175" s="12">
        <v>76</v>
      </c>
      <c r="B175" s="27" t="s">
        <v>164</v>
      </c>
      <c r="C175" s="22"/>
      <c r="D175" s="18" t="s">
        <v>39</v>
      </c>
      <c r="E175" s="23" t="s">
        <v>163</v>
      </c>
      <c r="F175" s="19" t="s">
        <v>368</v>
      </c>
      <c r="G175" s="18">
        <v>423</v>
      </c>
      <c r="H175" s="2"/>
      <c r="I175" s="2"/>
    </row>
    <row r="176" spans="1:9" ht="120">
      <c r="A176" s="12">
        <f>A175+1</f>
        <v>77</v>
      </c>
      <c r="B176" s="21" t="s">
        <v>40</v>
      </c>
      <c r="C176" s="22"/>
      <c r="D176" s="18" t="s">
        <v>41</v>
      </c>
      <c r="E176" s="23"/>
      <c r="F176" s="19" t="s">
        <v>368</v>
      </c>
      <c r="G176" s="18">
        <f>G177</f>
        <v>46</v>
      </c>
      <c r="H176" s="2"/>
      <c r="I176" s="2"/>
    </row>
    <row r="177" spans="1:9" ht="45">
      <c r="A177" s="12">
        <v>77</v>
      </c>
      <c r="B177" s="27" t="s">
        <v>295</v>
      </c>
      <c r="C177" s="22"/>
      <c r="D177" s="18" t="s">
        <v>41</v>
      </c>
      <c r="E177" s="23" t="s">
        <v>296</v>
      </c>
      <c r="F177" s="19" t="s">
        <v>368</v>
      </c>
      <c r="G177" s="18">
        <f>G178</f>
        <v>46</v>
      </c>
      <c r="H177" s="2"/>
      <c r="I177" s="2"/>
    </row>
    <row r="178" spans="1:9" ht="15">
      <c r="A178" s="12">
        <f>A177+1</f>
        <v>78</v>
      </c>
      <c r="B178" s="27" t="s">
        <v>160</v>
      </c>
      <c r="C178" s="22"/>
      <c r="D178" s="18" t="s">
        <v>41</v>
      </c>
      <c r="E178" s="23" t="s">
        <v>161</v>
      </c>
      <c r="F178" s="19" t="s">
        <v>368</v>
      </c>
      <c r="G178" s="18">
        <f>G179</f>
        <v>46</v>
      </c>
      <c r="H178" s="2"/>
      <c r="I178" s="2"/>
    </row>
    <row r="179" spans="1:9" ht="30">
      <c r="A179" s="12">
        <v>78</v>
      </c>
      <c r="B179" s="27" t="s">
        <v>164</v>
      </c>
      <c r="C179" s="22"/>
      <c r="D179" s="18" t="s">
        <v>41</v>
      </c>
      <c r="E179" s="23" t="s">
        <v>163</v>
      </c>
      <c r="F179" s="19" t="s">
        <v>368</v>
      </c>
      <c r="G179" s="18">
        <v>46</v>
      </c>
      <c r="H179" s="2"/>
      <c r="I179" s="2"/>
    </row>
    <row r="180" spans="1:9" ht="165">
      <c r="A180" s="12">
        <f>A179+1</f>
        <v>79</v>
      </c>
      <c r="B180" s="27" t="s">
        <v>489</v>
      </c>
      <c r="C180" s="22"/>
      <c r="D180" s="79" t="s">
        <v>491</v>
      </c>
      <c r="E180" s="23"/>
      <c r="F180" s="19" t="s">
        <v>368</v>
      </c>
      <c r="G180" s="18">
        <f>G181</f>
        <v>5131.8</v>
      </c>
      <c r="H180" s="2"/>
      <c r="I180" s="2"/>
    </row>
    <row r="181" spans="1:9" ht="45">
      <c r="A181" s="12">
        <v>79</v>
      </c>
      <c r="B181" s="27" t="s">
        <v>295</v>
      </c>
      <c r="C181" s="22"/>
      <c r="D181" s="77" t="s">
        <v>491</v>
      </c>
      <c r="E181" s="23" t="s">
        <v>296</v>
      </c>
      <c r="F181" s="19" t="s">
        <v>368</v>
      </c>
      <c r="G181" s="18">
        <f>G182</f>
        <v>5131.8</v>
      </c>
      <c r="H181" s="2"/>
      <c r="I181" s="2"/>
    </row>
    <row r="182" spans="1:9" ht="15.75">
      <c r="A182" s="12">
        <f>A181+1</f>
        <v>80</v>
      </c>
      <c r="B182" s="27" t="s">
        <v>160</v>
      </c>
      <c r="C182" s="22"/>
      <c r="D182" s="77" t="s">
        <v>491</v>
      </c>
      <c r="E182" s="23" t="s">
        <v>161</v>
      </c>
      <c r="F182" s="19" t="s">
        <v>368</v>
      </c>
      <c r="G182" s="18">
        <f>G183</f>
        <v>5131.8</v>
      </c>
      <c r="H182" s="2"/>
      <c r="I182" s="2"/>
    </row>
    <row r="183" spans="1:9" ht="30">
      <c r="A183" s="12">
        <v>80</v>
      </c>
      <c r="B183" s="27" t="s">
        <v>164</v>
      </c>
      <c r="C183" s="22"/>
      <c r="D183" s="77" t="s">
        <v>491</v>
      </c>
      <c r="E183" s="23" t="s">
        <v>163</v>
      </c>
      <c r="F183" s="19" t="s">
        <v>368</v>
      </c>
      <c r="G183" s="18">
        <v>5131.8</v>
      </c>
      <c r="H183" s="2"/>
      <c r="I183" s="2"/>
    </row>
    <row r="184" spans="1:9" ht="180">
      <c r="A184" s="12">
        <f>A183+1</f>
        <v>81</v>
      </c>
      <c r="B184" s="27" t="s">
        <v>490</v>
      </c>
      <c r="C184" s="22"/>
      <c r="D184" s="79" t="s">
        <v>492</v>
      </c>
      <c r="E184" s="23"/>
      <c r="F184" s="19" t="s">
        <v>368</v>
      </c>
      <c r="G184" s="18">
        <f>G185</f>
        <v>570.2</v>
      </c>
      <c r="H184" s="2"/>
      <c r="I184" s="2"/>
    </row>
    <row r="185" spans="1:9" ht="45">
      <c r="A185" s="12">
        <v>81</v>
      </c>
      <c r="B185" s="27" t="s">
        <v>295</v>
      </c>
      <c r="C185" s="22"/>
      <c r="D185" s="77" t="s">
        <v>492</v>
      </c>
      <c r="E185" s="23" t="s">
        <v>296</v>
      </c>
      <c r="F185" s="19" t="s">
        <v>368</v>
      </c>
      <c r="G185" s="18">
        <f>G186</f>
        <v>570.2</v>
      </c>
      <c r="H185" s="2"/>
      <c r="I185" s="2"/>
    </row>
    <row r="186" spans="1:9" ht="15.75">
      <c r="A186" s="12">
        <f>A185+1</f>
        <v>82</v>
      </c>
      <c r="B186" s="27" t="s">
        <v>160</v>
      </c>
      <c r="C186" s="22"/>
      <c r="D186" s="77" t="s">
        <v>492</v>
      </c>
      <c r="E186" s="23" t="s">
        <v>161</v>
      </c>
      <c r="F186" s="19" t="s">
        <v>368</v>
      </c>
      <c r="G186" s="18">
        <f>G187</f>
        <v>570.2</v>
      </c>
      <c r="H186" s="2"/>
      <c r="I186" s="2"/>
    </row>
    <row r="187" spans="1:9" ht="30">
      <c r="A187" s="12">
        <v>82</v>
      </c>
      <c r="B187" s="27" t="s">
        <v>164</v>
      </c>
      <c r="C187" s="22"/>
      <c r="D187" s="77" t="s">
        <v>492</v>
      </c>
      <c r="E187" s="23" t="s">
        <v>163</v>
      </c>
      <c r="F187" s="19" t="s">
        <v>368</v>
      </c>
      <c r="G187" s="18">
        <v>570.2</v>
      </c>
      <c r="H187" s="2"/>
      <c r="I187" s="2"/>
    </row>
    <row r="188" spans="1:9" ht="135">
      <c r="A188" s="12">
        <f>A187+1</f>
        <v>83</v>
      </c>
      <c r="B188" s="26" t="s">
        <v>573</v>
      </c>
      <c r="C188" s="22"/>
      <c r="D188" s="19" t="s">
        <v>576</v>
      </c>
      <c r="E188" s="18"/>
      <c r="F188" s="19" t="s">
        <v>368</v>
      </c>
      <c r="G188" s="18">
        <f>G189</f>
        <v>93.19999999999999</v>
      </c>
      <c r="H188" s="2"/>
      <c r="I188" s="2"/>
    </row>
    <row r="189" spans="1:9" ht="45">
      <c r="A189" s="12">
        <v>83</v>
      </c>
      <c r="B189" s="27" t="s">
        <v>295</v>
      </c>
      <c r="C189" s="22"/>
      <c r="D189" s="19" t="s">
        <v>576</v>
      </c>
      <c r="E189" s="18">
        <v>600</v>
      </c>
      <c r="F189" s="19" t="s">
        <v>368</v>
      </c>
      <c r="G189" s="18">
        <f>G190+G192</f>
        <v>93.19999999999999</v>
      </c>
      <c r="H189" s="2"/>
      <c r="I189" s="2"/>
    </row>
    <row r="190" spans="1:9" ht="15">
      <c r="A190" s="12">
        <f>A189+1</f>
        <v>84</v>
      </c>
      <c r="B190" s="27" t="s">
        <v>574</v>
      </c>
      <c r="C190" s="22"/>
      <c r="D190" s="19" t="s">
        <v>576</v>
      </c>
      <c r="E190" s="18">
        <v>610</v>
      </c>
      <c r="F190" s="19" t="s">
        <v>368</v>
      </c>
      <c r="G190" s="18">
        <f>G191</f>
        <v>46.4</v>
      </c>
      <c r="H190" s="2"/>
      <c r="I190" s="2"/>
    </row>
    <row r="191" spans="1:9" ht="30">
      <c r="A191" s="12">
        <v>84</v>
      </c>
      <c r="B191" s="27" t="s">
        <v>269</v>
      </c>
      <c r="C191" s="22"/>
      <c r="D191" s="19" t="s">
        <v>576</v>
      </c>
      <c r="E191" s="18">
        <v>612</v>
      </c>
      <c r="F191" s="19" t="s">
        <v>368</v>
      </c>
      <c r="G191" s="18">
        <v>46.4</v>
      </c>
      <c r="H191" s="2"/>
      <c r="I191" s="2"/>
    </row>
    <row r="192" spans="1:9" ht="15">
      <c r="A192" s="12">
        <f>A191+1</f>
        <v>85</v>
      </c>
      <c r="B192" s="27" t="s">
        <v>160</v>
      </c>
      <c r="C192" s="22"/>
      <c r="D192" s="19" t="s">
        <v>576</v>
      </c>
      <c r="E192" s="18">
        <v>620</v>
      </c>
      <c r="F192" s="19" t="s">
        <v>368</v>
      </c>
      <c r="G192" s="18">
        <f>G193</f>
        <v>46.8</v>
      </c>
      <c r="H192" s="2"/>
      <c r="I192" s="2"/>
    </row>
    <row r="193" spans="1:9" ht="30">
      <c r="A193" s="12">
        <v>85</v>
      </c>
      <c r="B193" s="27" t="s">
        <v>164</v>
      </c>
      <c r="C193" s="22"/>
      <c r="D193" s="19" t="s">
        <v>576</v>
      </c>
      <c r="E193" s="18">
        <v>622</v>
      </c>
      <c r="F193" s="19" t="s">
        <v>368</v>
      </c>
      <c r="G193" s="18">
        <v>46.8</v>
      </c>
      <c r="H193" s="2"/>
      <c r="I193" s="2"/>
    </row>
    <row r="194" spans="1:9" ht="150">
      <c r="A194" s="12">
        <f>A193+1</f>
        <v>86</v>
      </c>
      <c r="B194" s="26" t="s">
        <v>575</v>
      </c>
      <c r="C194" s="22"/>
      <c r="D194" s="19" t="s">
        <v>577</v>
      </c>
      <c r="E194" s="18"/>
      <c r="F194" s="19" t="s">
        <v>368</v>
      </c>
      <c r="G194" s="18">
        <f>G195</f>
        <v>10.5</v>
      </c>
      <c r="H194" s="2"/>
      <c r="I194" s="2"/>
    </row>
    <row r="195" spans="1:9" ht="45">
      <c r="A195" s="12">
        <v>86</v>
      </c>
      <c r="B195" s="27" t="s">
        <v>295</v>
      </c>
      <c r="C195" s="22"/>
      <c r="D195" s="19" t="s">
        <v>577</v>
      </c>
      <c r="E195" s="18">
        <v>600</v>
      </c>
      <c r="F195" s="19" t="s">
        <v>368</v>
      </c>
      <c r="G195" s="18">
        <f>G196+G198</f>
        <v>10.5</v>
      </c>
      <c r="H195" s="2"/>
      <c r="I195" s="2"/>
    </row>
    <row r="196" spans="1:9" ht="15">
      <c r="A196" s="12">
        <f>A195+1</f>
        <v>87</v>
      </c>
      <c r="B196" s="27" t="s">
        <v>574</v>
      </c>
      <c r="C196" s="22"/>
      <c r="D196" s="19" t="s">
        <v>577</v>
      </c>
      <c r="E196" s="18">
        <v>610</v>
      </c>
      <c r="F196" s="19" t="s">
        <v>368</v>
      </c>
      <c r="G196" s="18">
        <f>G197</f>
        <v>9.5</v>
      </c>
      <c r="H196" s="2"/>
      <c r="I196" s="2"/>
    </row>
    <row r="197" spans="1:9" ht="30">
      <c r="A197" s="12">
        <v>87</v>
      </c>
      <c r="B197" s="27" t="s">
        <v>269</v>
      </c>
      <c r="C197" s="22"/>
      <c r="D197" s="19" t="s">
        <v>577</v>
      </c>
      <c r="E197" s="18">
        <v>612</v>
      </c>
      <c r="F197" s="19" t="s">
        <v>368</v>
      </c>
      <c r="G197" s="18">
        <v>9.5</v>
      </c>
      <c r="H197" s="2"/>
      <c r="I197" s="2"/>
    </row>
    <row r="198" spans="1:9" ht="15">
      <c r="A198" s="12">
        <f>A197+1</f>
        <v>88</v>
      </c>
      <c r="B198" s="27" t="s">
        <v>160</v>
      </c>
      <c r="C198" s="22"/>
      <c r="D198" s="19" t="s">
        <v>577</v>
      </c>
      <c r="E198" s="18">
        <v>620</v>
      </c>
      <c r="F198" s="19" t="s">
        <v>368</v>
      </c>
      <c r="G198" s="18">
        <f>G199</f>
        <v>1</v>
      </c>
      <c r="H198" s="2"/>
      <c r="I198" s="2"/>
    </row>
    <row r="199" spans="1:9" ht="30">
      <c r="A199" s="12">
        <v>88</v>
      </c>
      <c r="B199" s="27" t="s">
        <v>164</v>
      </c>
      <c r="C199" s="22"/>
      <c r="D199" s="19" t="s">
        <v>577</v>
      </c>
      <c r="E199" s="18">
        <v>622</v>
      </c>
      <c r="F199" s="19" t="s">
        <v>368</v>
      </c>
      <c r="G199" s="18">
        <v>1</v>
      </c>
      <c r="H199" s="2"/>
      <c r="I199" s="2"/>
    </row>
    <row r="200" spans="1:9" ht="45">
      <c r="A200" s="12">
        <f>A199+1</f>
        <v>89</v>
      </c>
      <c r="B200" s="26" t="s">
        <v>168</v>
      </c>
      <c r="C200" s="22">
        <v>975</v>
      </c>
      <c r="D200" s="19" t="s">
        <v>467</v>
      </c>
      <c r="E200" s="18"/>
      <c r="F200" s="19" t="s">
        <v>169</v>
      </c>
      <c r="G200" s="18">
        <f>G201+G208+G211+G217+G214</f>
        <v>7289.4000000000015</v>
      </c>
      <c r="H200" s="2"/>
      <c r="I200" s="2"/>
    </row>
    <row r="201" spans="1:9" ht="120">
      <c r="A201" s="12">
        <v>89</v>
      </c>
      <c r="B201" s="26" t="s">
        <v>123</v>
      </c>
      <c r="C201" s="22"/>
      <c r="D201" s="18" t="s">
        <v>124</v>
      </c>
      <c r="E201" s="18"/>
      <c r="F201" s="19" t="s">
        <v>169</v>
      </c>
      <c r="G201" s="18">
        <f>G206+G204+G202</f>
        <v>5116.400000000001</v>
      </c>
      <c r="H201" s="2"/>
      <c r="I201" s="2"/>
    </row>
    <row r="202" spans="1:9" ht="105">
      <c r="A202" s="12">
        <f>A201+1</f>
        <v>90</v>
      </c>
      <c r="B202" s="27" t="s">
        <v>96</v>
      </c>
      <c r="C202" s="22"/>
      <c r="D202" s="18" t="s">
        <v>124</v>
      </c>
      <c r="E202" s="18">
        <v>100</v>
      </c>
      <c r="F202" s="19" t="s">
        <v>169</v>
      </c>
      <c r="G202" s="18">
        <f>G203</f>
        <v>100.3</v>
      </c>
      <c r="H202" s="2"/>
      <c r="I202" s="2"/>
    </row>
    <row r="203" spans="1:9" ht="30">
      <c r="A203" s="12">
        <v>90</v>
      </c>
      <c r="B203" s="27" t="s">
        <v>502</v>
      </c>
      <c r="C203" s="22"/>
      <c r="D203" s="18" t="s">
        <v>124</v>
      </c>
      <c r="E203" s="18">
        <v>110</v>
      </c>
      <c r="F203" s="19" t="s">
        <v>169</v>
      </c>
      <c r="G203" s="18">
        <f>100.3</f>
        <v>100.3</v>
      </c>
      <c r="H203" s="2"/>
      <c r="I203" s="2"/>
    </row>
    <row r="204" spans="1:9" ht="45">
      <c r="A204" s="12">
        <f>A203+1</f>
        <v>91</v>
      </c>
      <c r="B204" s="27" t="s">
        <v>100</v>
      </c>
      <c r="C204" s="22"/>
      <c r="D204" s="18" t="s">
        <v>124</v>
      </c>
      <c r="E204" s="18">
        <v>200</v>
      </c>
      <c r="F204" s="19" t="s">
        <v>169</v>
      </c>
      <c r="G204" s="18">
        <f>G205</f>
        <v>1712.4</v>
      </c>
      <c r="H204" s="2"/>
      <c r="I204" s="2"/>
    </row>
    <row r="205" spans="1:9" ht="45">
      <c r="A205" s="12">
        <v>91</v>
      </c>
      <c r="B205" s="27" t="s">
        <v>102</v>
      </c>
      <c r="C205" s="22"/>
      <c r="D205" s="18" t="s">
        <v>124</v>
      </c>
      <c r="E205" s="18">
        <v>240</v>
      </c>
      <c r="F205" s="19" t="s">
        <v>169</v>
      </c>
      <c r="G205" s="18">
        <f>1712.4</f>
        <v>1712.4</v>
      </c>
      <c r="H205" s="2"/>
      <c r="I205" s="2"/>
    </row>
    <row r="206" spans="1:9" ht="30">
      <c r="A206" s="12">
        <f>A205+1</f>
        <v>92</v>
      </c>
      <c r="B206" s="26" t="s">
        <v>81</v>
      </c>
      <c r="C206" s="22"/>
      <c r="D206" s="18" t="s">
        <v>124</v>
      </c>
      <c r="E206" s="18">
        <v>300</v>
      </c>
      <c r="F206" s="19" t="s">
        <v>169</v>
      </c>
      <c r="G206" s="18">
        <f>G207</f>
        <v>3303.7</v>
      </c>
      <c r="H206" s="2"/>
      <c r="I206" s="2"/>
    </row>
    <row r="207" spans="1:9" ht="45">
      <c r="A207" s="12">
        <v>92</v>
      </c>
      <c r="B207" s="26" t="s">
        <v>317</v>
      </c>
      <c r="C207" s="22"/>
      <c r="D207" s="18" t="s">
        <v>124</v>
      </c>
      <c r="E207" s="18">
        <v>320</v>
      </c>
      <c r="F207" s="19" t="s">
        <v>169</v>
      </c>
      <c r="G207" s="18">
        <f>733+2570.7</f>
        <v>3303.7</v>
      </c>
      <c r="H207" s="2"/>
      <c r="I207" s="2"/>
    </row>
    <row r="208" spans="1:9" ht="180">
      <c r="A208" s="12">
        <f>A207+1</f>
        <v>93</v>
      </c>
      <c r="B208" s="26" t="s">
        <v>236</v>
      </c>
      <c r="C208" s="22"/>
      <c r="D208" s="18" t="s">
        <v>418</v>
      </c>
      <c r="E208" s="18"/>
      <c r="F208" s="19" t="s">
        <v>169</v>
      </c>
      <c r="G208" s="18">
        <f>G209:I209</f>
        <v>358.1</v>
      </c>
      <c r="H208" s="2"/>
      <c r="I208" s="2"/>
    </row>
    <row r="209" spans="1:9" ht="45">
      <c r="A209" s="12">
        <v>93</v>
      </c>
      <c r="B209" s="27" t="s">
        <v>100</v>
      </c>
      <c r="C209" s="22"/>
      <c r="D209" s="18" t="s">
        <v>418</v>
      </c>
      <c r="E209" s="18">
        <v>200</v>
      </c>
      <c r="F209" s="19" t="s">
        <v>169</v>
      </c>
      <c r="G209" s="18">
        <f>G210</f>
        <v>358.1</v>
      </c>
      <c r="H209" s="2"/>
      <c r="I209" s="2"/>
    </row>
    <row r="210" spans="1:9" ht="45">
      <c r="A210" s="12">
        <f>A209+1</f>
        <v>94</v>
      </c>
      <c r="B210" s="27" t="s">
        <v>102</v>
      </c>
      <c r="C210" s="22"/>
      <c r="D210" s="18" t="s">
        <v>418</v>
      </c>
      <c r="E210" s="18">
        <v>240</v>
      </c>
      <c r="F210" s="19" t="s">
        <v>169</v>
      </c>
      <c r="G210" s="18">
        <f>200+158.1</f>
        <v>358.1</v>
      </c>
      <c r="H210" s="2"/>
      <c r="I210" s="2"/>
    </row>
    <row r="211" spans="1:9" ht="165">
      <c r="A211" s="12">
        <v>94</v>
      </c>
      <c r="B211" s="26" t="s">
        <v>378</v>
      </c>
      <c r="C211" s="22"/>
      <c r="D211" s="59" t="s">
        <v>419</v>
      </c>
      <c r="E211" s="18"/>
      <c r="F211" s="19" t="s">
        <v>169</v>
      </c>
      <c r="G211" s="18">
        <f>G212</f>
        <v>175</v>
      </c>
      <c r="H211" s="2"/>
      <c r="I211" s="2"/>
    </row>
    <row r="212" spans="1:9" ht="45">
      <c r="A212" s="12">
        <f>A211+1</f>
        <v>95</v>
      </c>
      <c r="B212" s="27" t="s">
        <v>100</v>
      </c>
      <c r="C212" s="22"/>
      <c r="D212" s="59" t="s">
        <v>419</v>
      </c>
      <c r="E212" s="18">
        <v>200</v>
      </c>
      <c r="F212" s="19" t="s">
        <v>169</v>
      </c>
      <c r="G212" s="18">
        <f>G213</f>
        <v>175</v>
      </c>
      <c r="H212" s="2"/>
      <c r="I212" s="2"/>
    </row>
    <row r="213" spans="1:9" ht="45">
      <c r="A213" s="12">
        <v>95</v>
      </c>
      <c r="B213" s="27" t="s">
        <v>102</v>
      </c>
      <c r="C213" s="22"/>
      <c r="D213" s="59" t="s">
        <v>419</v>
      </c>
      <c r="E213" s="18">
        <v>240</v>
      </c>
      <c r="F213" s="19" t="s">
        <v>169</v>
      </c>
      <c r="G213" s="18">
        <v>175</v>
      </c>
      <c r="H213" s="2"/>
      <c r="I213" s="2"/>
    </row>
    <row r="214" spans="1:9" ht="180">
      <c r="A214" s="12">
        <f>A213+1</f>
        <v>96</v>
      </c>
      <c r="B214" s="27" t="s">
        <v>234</v>
      </c>
      <c r="C214" s="22"/>
      <c r="D214" s="18" t="s">
        <v>420</v>
      </c>
      <c r="E214" s="18"/>
      <c r="F214" s="19" t="s">
        <v>169</v>
      </c>
      <c r="G214" s="18">
        <f>G215</f>
        <v>516.5</v>
      </c>
      <c r="H214" s="2"/>
      <c r="I214" s="2"/>
    </row>
    <row r="215" spans="1:9" ht="45">
      <c r="A215" s="12">
        <v>96</v>
      </c>
      <c r="B215" s="27" t="s">
        <v>100</v>
      </c>
      <c r="C215" s="22"/>
      <c r="D215" s="18" t="s">
        <v>420</v>
      </c>
      <c r="E215" s="18">
        <v>200</v>
      </c>
      <c r="F215" s="19" t="s">
        <v>169</v>
      </c>
      <c r="G215" s="18">
        <f>G216</f>
        <v>516.5</v>
      </c>
      <c r="H215" s="2"/>
      <c r="I215" s="2"/>
    </row>
    <row r="216" spans="1:9" ht="45">
      <c r="A216" s="12">
        <f>A215+1</f>
        <v>97</v>
      </c>
      <c r="B216" s="27" t="s">
        <v>102</v>
      </c>
      <c r="C216" s="22"/>
      <c r="D216" s="18" t="s">
        <v>420</v>
      </c>
      <c r="E216" s="18">
        <v>240</v>
      </c>
      <c r="F216" s="19" t="s">
        <v>169</v>
      </c>
      <c r="G216" s="18">
        <v>516.5</v>
      </c>
      <c r="H216" s="2"/>
      <c r="I216" s="2"/>
    </row>
    <row r="217" spans="1:9" ht="240">
      <c r="A217" s="12">
        <v>97</v>
      </c>
      <c r="B217" s="26" t="s">
        <v>427</v>
      </c>
      <c r="C217" s="22"/>
      <c r="D217" s="19" t="s">
        <v>421</v>
      </c>
      <c r="E217" s="18"/>
      <c r="F217" s="19" t="s">
        <v>169</v>
      </c>
      <c r="G217" s="18">
        <f>G218</f>
        <v>1123.4</v>
      </c>
      <c r="H217" s="2"/>
      <c r="I217" s="2"/>
    </row>
    <row r="218" spans="1:9" ht="30">
      <c r="A218" s="12">
        <f>A217+1</f>
        <v>98</v>
      </c>
      <c r="B218" s="26" t="s">
        <v>81</v>
      </c>
      <c r="C218" s="22"/>
      <c r="D218" s="19" t="s">
        <v>421</v>
      </c>
      <c r="E218" s="18">
        <v>300</v>
      </c>
      <c r="F218" s="19" t="s">
        <v>169</v>
      </c>
      <c r="G218" s="18">
        <f>G219</f>
        <v>1123.4</v>
      </c>
      <c r="H218" s="2"/>
      <c r="I218" s="2"/>
    </row>
    <row r="219" spans="1:9" ht="45">
      <c r="A219" s="12">
        <v>98</v>
      </c>
      <c r="B219" s="26" t="s">
        <v>317</v>
      </c>
      <c r="C219" s="22"/>
      <c r="D219" s="19" t="s">
        <v>421</v>
      </c>
      <c r="E219" s="18">
        <v>320</v>
      </c>
      <c r="F219" s="19" t="s">
        <v>169</v>
      </c>
      <c r="G219" s="18">
        <f>1101.7+21.7</f>
        <v>1123.4</v>
      </c>
      <c r="H219" s="2"/>
      <c r="I219" s="2"/>
    </row>
    <row r="220" spans="1:9" ht="60">
      <c r="A220" s="12">
        <f>A219+1</f>
        <v>99</v>
      </c>
      <c r="B220" s="26" t="s">
        <v>84</v>
      </c>
      <c r="C220" s="22">
        <v>975</v>
      </c>
      <c r="D220" s="19" t="s">
        <v>468</v>
      </c>
      <c r="E220" s="18"/>
      <c r="F220" s="19" t="s">
        <v>83</v>
      </c>
      <c r="G220" s="18">
        <f>G240+G245+G255+G224+G258+G221+G231+G234+G237</f>
        <v>33344.200000000004</v>
      </c>
      <c r="H220" s="2"/>
      <c r="I220" s="2"/>
    </row>
    <row r="221" spans="1:9" ht="195">
      <c r="A221" s="12">
        <v>99</v>
      </c>
      <c r="B221" s="26" t="s">
        <v>63</v>
      </c>
      <c r="C221" s="22"/>
      <c r="D221" s="18" t="s">
        <v>9</v>
      </c>
      <c r="E221" s="18"/>
      <c r="F221" s="19" t="s">
        <v>34</v>
      </c>
      <c r="G221" s="18">
        <f>G222</f>
        <v>10005</v>
      </c>
      <c r="H221" s="2"/>
      <c r="I221" s="2"/>
    </row>
    <row r="222" spans="1:9" ht="60">
      <c r="A222" s="12">
        <f>A221+1</f>
        <v>100</v>
      </c>
      <c r="B222" s="26" t="s">
        <v>33</v>
      </c>
      <c r="C222" s="22"/>
      <c r="D222" s="18" t="s">
        <v>9</v>
      </c>
      <c r="E222" s="18">
        <v>400</v>
      </c>
      <c r="F222" s="19" t="s">
        <v>34</v>
      </c>
      <c r="G222" s="18">
        <f>G223</f>
        <v>10005</v>
      </c>
      <c r="H222" s="2"/>
      <c r="I222" s="2"/>
    </row>
    <row r="223" spans="1:9" ht="15">
      <c r="A223" s="12">
        <v>100</v>
      </c>
      <c r="B223" s="32" t="s">
        <v>367</v>
      </c>
      <c r="C223" s="22"/>
      <c r="D223" s="18" t="s">
        <v>9</v>
      </c>
      <c r="E223" s="18">
        <v>410</v>
      </c>
      <c r="F223" s="19" t="s">
        <v>34</v>
      </c>
      <c r="G223" s="18">
        <f>5717.2+4287.8</f>
        <v>10005</v>
      </c>
      <c r="H223" s="2"/>
      <c r="I223" s="2"/>
    </row>
    <row r="224" spans="1:9" ht="195">
      <c r="A224" s="12">
        <f>A223+1</f>
        <v>101</v>
      </c>
      <c r="B224" s="26" t="s">
        <v>138</v>
      </c>
      <c r="C224" s="22">
        <v>975</v>
      </c>
      <c r="D224" s="19" t="s">
        <v>187</v>
      </c>
      <c r="E224" s="18"/>
      <c r="F224" s="19" t="s">
        <v>83</v>
      </c>
      <c r="G224" s="18">
        <f>G225+G227+G229</f>
        <v>1725.9</v>
      </c>
      <c r="H224" s="2"/>
      <c r="I224" s="2"/>
    </row>
    <row r="225" spans="1:9" ht="105">
      <c r="A225" s="12">
        <v>101</v>
      </c>
      <c r="B225" s="27" t="s">
        <v>96</v>
      </c>
      <c r="C225" s="22">
        <v>975</v>
      </c>
      <c r="D225" s="19" t="s">
        <v>187</v>
      </c>
      <c r="E225" s="23" t="s">
        <v>97</v>
      </c>
      <c r="F225" s="19" t="s">
        <v>83</v>
      </c>
      <c r="G225" s="18">
        <f>G226</f>
        <v>1339.5</v>
      </c>
      <c r="H225" s="2"/>
      <c r="I225" s="2"/>
    </row>
    <row r="226" spans="1:9" ht="45">
      <c r="A226" s="12">
        <f>A225+1</f>
        <v>102</v>
      </c>
      <c r="B226" s="27" t="s">
        <v>98</v>
      </c>
      <c r="C226" s="22">
        <v>975</v>
      </c>
      <c r="D226" s="19" t="s">
        <v>187</v>
      </c>
      <c r="E226" s="23" t="s">
        <v>99</v>
      </c>
      <c r="F226" s="19" t="s">
        <v>83</v>
      </c>
      <c r="G226" s="18">
        <f>1674.4-386.4+51.5</f>
        <v>1339.5</v>
      </c>
      <c r="H226" s="2"/>
      <c r="I226" s="2"/>
    </row>
    <row r="227" spans="1:9" ht="45">
      <c r="A227" s="12">
        <v>102</v>
      </c>
      <c r="B227" s="27" t="s">
        <v>100</v>
      </c>
      <c r="C227" s="22">
        <v>975</v>
      </c>
      <c r="D227" s="19" t="s">
        <v>187</v>
      </c>
      <c r="E227" s="23" t="s">
        <v>101</v>
      </c>
      <c r="F227" s="19" t="s">
        <v>83</v>
      </c>
      <c r="G227" s="18">
        <f>G228</f>
        <v>386.4</v>
      </c>
      <c r="H227" s="2"/>
      <c r="I227" s="2"/>
    </row>
    <row r="228" spans="1:9" ht="45">
      <c r="A228" s="12">
        <f>A227+1</f>
        <v>103</v>
      </c>
      <c r="B228" s="27" t="s">
        <v>102</v>
      </c>
      <c r="C228" s="22">
        <v>975</v>
      </c>
      <c r="D228" s="19" t="s">
        <v>187</v>
      </c>
      <c r="E228" s="23" t="s">
        <v>103</v>
      </c>
      <c r="F228" s="19" t="s">
        <v>83</v>
      </c>
      <c r="G228" s="18">
        <v>386.4</v>
      </c>
      <c r="H228" s="2"/>
      <c r="I228" s="2"/>
    </row>
    <row r="229" spans="1:9" ht="15">
      <c r="A229" s="12">
        <v>103</v>
      </c>
      <c r="B229" s="27" t="s">
        <v>19</v>
      </c>
      <c r="C229" s="22"/>
      <c r="D229" s="19" t="s">
        <v>187</v>
      </c>
      <c r="E229" s="23" t="s">
        <v>417</v>
      </c>
      <c r="F229" s="19" t="s">
        <v>83</v>
      </c>
      <c r="G229" s="18">
        <f>G230</f>
        <v>0</v>
      </c>
      <c r="H229" s="2"/>
      <c r="I229" s="2"/>
    </row>
    <row r="230" spans="1:9" ht="30">
      <c r="A230" s="12">
        <f>A229+1</f>
        <v>104</v>
      </c>
      <c r="B230" s="27" t="s">
        <v>20</v>
      </c>
      <c r="C230" s="22"/>
      <c r="D230" s="19" t="s">
        <v>187</v>
      </c>
      <c r="E230" s="23" t="s">
        <v>15</v>
      </c>
      <c r="F230" s="19" t="s">
        <v>83</v>
      </c>
      <c r="G230" s="18"/>
      <c r="H230" s="2"/>
      <c r="I230" s="2"/>
    </row>
    <row r="231" spans="1:9" ht="150">
      <c r="A231" s="12">
        <v>104</v>
      </c>
      <c r="B231" s="27" t="s">
        <v>5</v>
      </c>
      <c r="C231" s="22"/>
      <c r="D231" s="19" t="s">
        <v>525</v>
      </c>
      <c r="E231" s="23"/>
      <c r="F231" s="19" t="s">
        <v>83</v>
      </c>
      <c r="G231" s="18">
        <f>G232</f>
        <v>12.8</v>
      </c>
      <c r="H231" s="2"/>
      <c r="I231" s="2"/>
    </row>
    <row r="232" spans="1:9" ht="105">
      <c r="A232" s="12">
        <f>A231+1</f>
        <v>105</v>
      </c>
      <c r="B232" s="27" t="s">
        <v>96</v>
      </c>
      <c r="C232" s="22"/>
      <c r="D232" s="19" t="s">
        <v>525</v>
      </c>
      <c r="E232" s="23" t="s">
        <v>97</v>
      </c>
      <c r="F232" s="19" t="s">
        <v>83</v>
      </c>
      <c r="G232" s="18">
        <f>G233</f>
        <v>12.8</v>
      </c>
      <c r="H232" s="2"/>
      <c r="I232" s="2"/>
    </row>
    <row r="233" spans="1:9" ht="45">
      <c r="A233" s="12">
        <v>105</v>
      </c>
      <c r="B233" s="27" t="s">
        <v>98</v>
      </c>
      <c r="C233" s="22"/>
      <c r="D233" s="19" t="s">
        <v>525</v>
      </c>
      <c r="E233" s="23" t="s">
        <v>99</v>
      </c>
      <c r="F233" s="19" t="s">
        <v>83</v>
      </c>
      <c r="G233" s="18">
        <f>12.3+0.5</f>
        <v>12.8</v>
      </c>
      <c r="H233" s="2"/>
      <c r="I233" s="2"/>
    </row>
    <row r="234" spans="1:9" ht="150">
      <c r="A234" s="12">
        <f>A233+1</f>
        <v>106</v>
      </c>
      <c r="B234" s="27" t="s">
        <v>5</v>
      </c>
      <c r="C234" s="22"/>
      <c r="D234" s="19" t="s">
        <v>526</v>
      </c>
      <c r="E234" s="23"/>
      <c r="F234" s="19" t="s">
        <v>83</v>
      </c>
      <c r="G234" s="18">
        <f>G235</f>
        <v>728.5</v>
      </c>
      <c r="H234" s="2"/>
      <c r="I234" s="2"/>
    </row>
    <row r="235" spans="1:9" ht="105">
      <c r="A235" s="12">
        <v>106</v>
      </c>
      <c r="B235" s="27" t="s">
        <v>96</v>
      </c>
      <c r="C235" s="22"/>
      <c r="D235" s="19" t="s">
        <v>526</v>
      </c>
      <c r="E235" s="23" t="s">
        <v>97</v>
      </c>
      <c r="F235" s="19" t="s">
        <v>83</v>
      </c>
      <c r="G235" s="18">
        <f>G236</f>
        <v>728.5</v>
      </c>
      <c r="H235" s="2"/>
      <c r="I235" s="2"/>
    </row>
    <row r="236" spans="1:9" ht="30">
      <c r="A236" s="12">
        <f>A235+1</f>
        <v>107</v>
      </c>
      <c r="B236" s="27" t="s">
        <v>502</v>
      </c>
      <c r="C236" s="22"/>
      <c r="D236" s="19" t="s">
        <v>526</v>
      </c>
      <c r="E236" s="23" t="s">
        <v>503</v>
      </c>
      <c r="F236" s="19" t="s">
        <v>83</v>
      </c>
      <c r="G236" s="18">
        <f>171+507.9-6.8+56.5-0.1</f>
        <v>728.5</v>
      </c>
      <c r="H236" s="2"/>
      <c r="I236" s="2"/>
    </row>
    <row r="237" spans="1:9" ht="150">
      <c r="A237" s="12">
        <v>107</v>
      </c>
      <c r="B237" s="27" t="s">
        <v>5</v>
      </c>
      <c r="C237" s="22"/>
      <c r="D237" s="19" t="s">
        <v>527</v>
      </c>
      <c r="E237" s="23"/>
      <c r="F237" s="19" t="s">
        <v>83</v>
      </c>
      <c r="G237" s="18">
        <f>G238</f>
        <v>55.9</v>
      </c>
      <c r="H237" s="2"/>
      <c r="I237" s="2"/>
    </row>
    <row r="238" spans="1:9" ht="105">
      <c r="A238" s="12">
        <f>A237+1</f>
        <v>108</v>
      </c>
      <c r="B238" s="27" t="s">
        <v>96</v>
      </c>
      <c r="C238" s="22"/>
      <c r="D238" s="19" t="s">
        <v>527</v>
      </c>
      <c r="E238" s="23" t="s">
        <v>97</v>
      </c>
      <c r="F238" s="19" t="s">
        <v>83</v>
      </c>
      <c r="G238" s="18">
        <f>G239</f>
        <v>55.9</v>
      </c>
      <c r="H238" s="2"/>
      <c r="I238" s="2"/>
    </row>
    <row r="239" spans="1:9" ht="45">
      <c r="A239" s="12">
        <v>108</v>
      </c>
      <c r="B239" s="27" t="s">
        <v>98</v>
      </c>
      <c r="C239" s="22"/>
      <c r="D239" s="19" t="s">
        <v>527</v>
      </c>
      <c r="E239" s="23" t="s">
        <v>99</v>
      </c>
      <c r="F239" s="19" t="s">
        <v>83</v>
      </c>
      <c r="G239" s="18">
        <f>51.4+4.5</f>
        <v>55.9</v>
      </c>
      <c r="H239" s="2"/>
      <c r="I239" s="2"/>
    </row>
    <row r="240" spans="1:9" ht="150">
      <c r="A240" s="12">
        <f>A239+1</f>
        <v>109</v>
      </c>
      <c r="B240" s="26" t="s">
        <v>303</v>
      </c>
      <c r="C240" s="22">
        <v>975</v>
      </c>
      <c r="D240" s="19" t="s">
        <v>188</v>
      </c>
      <c r="E240" s="18"/>
      <c r="F240" s="19" t="s">
        <v>83</v>
      </c>
      <c r="G240" s="18">
        <f>G241+G243</f>
        <v>1646.6999999999998</v>
      </c>
      <c r="H240" s="2"/>
      <c r="I240" s="2"/>
    </row>
    <row r="241" spans="1:9" ht="105">
      <c r="A241" s="12">
        <v>109</v>
      </c>
      <c r="B241" s="27" t="s">
        <v>96</v>
      </c>
      <c r="C241" s="22">
        <v>975</v>
      </c>
      <c r="D241" s="19" t="s">
        <v>188</v>
      </c>
      <c r="E241" s="23" t="s">
        <v>97</v>
      </c>
      <c r="F241" s="19" t="s">
        <v>83</v>
      </c>
      <c r="G241" s="18">
        <f>G242</f>
        <v>1367.1</v>
      </c>
      <c r="H241" s="2"/>
      <c r="I241" s="2"/>
    </row>
    <row r="242" spans="1:9" ht="45">
      <c r="A242" s="12">
        <f>A241+1</f>
        <v>110</v>
      </c>
      <c r="B242" s="27" t="s">
        <v>98</v>
      </c>
      <c r="C242" s="22">
        <v>975</v>
      </c>
      <c r="D242" s="19" t="s">
        <v>188</v>
      </c>
      <c r="E242" s="23" t="s">
        <v>99</v>
      </c>
      <c r="F242" s="19" t="s">
        <v>83</v>
      </c>
      <c r="G242" s="18">
        <v>1367.1</v>
      </c>
      <c r="H242" s="2"/>
      <c r="I242" s="2"/>
    </row>
    <row r="243" spans="1:9" ht="45">
      <c r="A243" s="12">
        <v>110</v>
      </c>
      <c r="B243" s="27" t="s">
        <v>100</v>
      </c>
      <c r="C243" s="22">
        <v>975</v>
      </c>
      <c r="D243" s="19" t="s">
        <v>188</v>
      </c>
      <c r="E243" s="23" t="s">
        <v>101</v>
      </c>
      <c r="F243" s="19" t="s">
        <v>83</v>
      </c>
      <c r="G243" s="18">
        <f>G244</f>
        <v>279.6</v>
      </c>
      <c r="H243" s="2"/>
      <c r="I243" s="2"/>
    </row>
    <row r="244" spans="1:9" ht="45">
      <c r="A244" s="12">
        <f>A243+1</f>
        <v>111</v>
      </c>
      <c r="B244" s="27" t="s">
        <v>102</v>
      </c>
      <c r="C244" s="22">
        <v>975</v>
      </c>
      <c r="D244" s="19" t="s">
        <v>188</v>
      </c>
      <c r="E244" s="23" t="s">
        <v>103</v>
      </c>
      <c r="F244" s="19" t="s">
        <v>83</v>
      </c>
      <c r="G244" s="18">
        <f>128.9+150.7</f>
        <v>279.6</v>
      </c>
      <c r="H244" s="2"/>
      <c r="I244" s="2"/>
    </row>
    <row r="245" spans="1:9" ht="120">
      <c r="A245" s="12">
        <v>111</v>
      </c>
      <c r="B245" s="26" t="s">
        <v>476</v>
      </c>
      <c r="C245" s="22">
        <v>975</v>
      </c>
      <c r="D245" s="19" t="s">
        <v>189</v>
      </c>
      <c r="E245" s="18"/>
      <c r="F245" s="19" t="s">
        <v>83</v>
      </c>
      <c r="G245" s="18">
        <f>G246+G248+G250+G253</f>
        <v>18771.600000000002</v>
      </c>
      <c r="H245" s="2"/>
      <c r="I245" s="2"/>
    </row>
    <row r="246" spans="1:9" ht="105">
      <c r="A246" s="12">
        <f>A245+1</f>
        <v>112</v>
      </c>
      <c r="B246" s="27" t="s">
        <v>96</v>
      </c>
      <c r="C246" s="22">
        <v>975</v>
      </c>
      <c r="D246" s="19" t="s">
        <v>189</v>
      </c>
      <c r="E246" s="23" t="s">
        <v>97</v>
      </c>
      <c r="F246" s="19" t="s">
        <v>83</v>
      </c>
      <c r="G246" s="18">
        <f>G247</f>
        <v>17013.000000000004</v>
      </c>
      <c r="H246" s="2"/>
      <c r="I246" s="2"/>
    </row>
    <row r="247" spans="1:9" ht="30">
      <c r="A247" s="12">
        <v>112</v>
      </c>
      <c r="B247" s="27" t="s">
        <v>502</v>
      </c>
      <c r="C247" s="22">
        <v>975</v>
      </c>
      <c r="D247" s="19" t="s">
        <v>189</v>
      </c>
      <c r="E247" s="23" t="s">
        <v>503</v>
      </c>
      <c r="F247" s="19" t="s">
        <v>83</v>
      </c>
      <c r="G247" s="18">
        <f>4353.4+12364.6+403.9-334.9+281.2+15.9-71.1</f>
        <v>17013.000000000004</v>
      </c>
      <c r="H247" s="2"/>
      <c r="I247" s="2"/>
    </row>
    <row r="248" spans="1:9" ht="45">
      <c r="A248" s="12">
        <f>A247+1</f>
        <v>113</v>
      </c>
      <c r="B248" s="27" t="s">
        <v>100</v>
      </c>
      <c r="C248" s="22">
        <v>975</v>
      </c>
      <c r="D248" s="19" t="s">
        <v>189</v>
      </c>
      <c r="E248" s="23" t="s">
        <v>101</v>
      </c>
      <c r="F248" s="19" t="s">
        <v>83</v>
      </c>
      <c r="G248" s="18">
        <f>G249</f>
        <v>1447.8</v>
      </c>
      <c r="H248" s="2"/>
      <c r="I248" s="2"/>
    </row>
    <row r="249" spans="1:9" ht="45">
      <c r="A249" s="12">
        <v>113</v>
      </c>
      <c r="B249" s="27" t="s">
        <v>102</v>
      </c>
      <c r="C249" s="22">
        <v>975</v>
      </c>
      <c r="D249" s="19" t="s">
        <v>189</v>
      </c>
      <c r="E249" s="23" t="s">
        <v>103</v>
      </c>
      <c r="F249" s="19" t="s">
        <v>83</v>
      </c>
      <c r="G249" s="18">
        <f>279.6+395.4+100+314.2+211.2-15.9+5.9+86.3+71.1</f>
        <v>1447.8</v>
      </c>
      <c r="H249" s="2"/>
      <c r="I249" s="2"/>
    </row>
    <row r="250" spans="1:9" ht="30">
      <c r="A250" s="12">
        <f>A249+1</f>
        <v>114</v>
      </c>
      <c r="B250" s="27" t="s">
        <v>81</v>
      </c>
      <c r="C250" s="22"/>
      <c r="D250" s="19" t="s">
        <v>189</v>
      </c>
      <c r="E250" s="23" t="s">
        <v>82</v>
      </c>
      <c r="F250" s="19" t="s">
        <v>83</v>
      </c>
      <c r="G250" s="18">
        <f>G251+G252</f>
        <v>309.8</v>
      </c>
      <c r="H250" s="2"/>
      <c r="I250" s="2"/>
    </row>
    <row r="251" spans="1:9" ht="15">
      <c r="A251" s="12">
        <v>114</v>
      </c>
      <c r="B251" s="27" t="s">
        <v>291</v>
      </c>
      <c r="C251" s="22"/>
      <c r="D251" s="19" t="s">
        <v>189</v>
      </c>
      <c r="E251" s="23" t="s">
        <v>292</v>
      </c>
      <c r="F251" s="19" t="s">
        <v>83</v>
      </c>
      <c r="G251" s="18">
        <f>52+244.1-86.3</f>
        <v>209.8</v>
      </c>
      <c r="H251" s="2"/>
      <c r="I251" s="2"/>
    </row>
    <row r="252" spans="1:9" ht="15">
      <c r="A252" s="12">
        <f>A251+1</f>
        <v>115</v>
      </c>
      <c r="B252" s="27" t="s">
        <v>318</v>
      </c>
      <c r="C252" s="22"/>
      <c r="D252" s="19" t="s">
        <v>189</v>
      </c>
      <c r="E252" s="23" t="s">
        <v>319</v>
      </c>
      <c r="F252" s="19" t="s">
        <v>83</v>
      </c>
      <c r="G252" s="18">
        <v>100</v>
      </c>
      <c r="H252" s="2"/>
      <c r="I252" s="2"/>
    </row>
    <row r="253" spans="1:9" ht="15">
      <c r="A253" s="12">
        <v>115</v>
      </c>
      <c r="B253" s="27" t="s">
        <v>19</v>
      </c>
      <c r="C253" s="22"/>
      <c r="D253" s="19" t="s">
        <v>189</v>
      </c>
      <c r="E253" s="23" t="s">
        <v>417</v>
      </c>
      <c r="F253" s="19" t="s">
        <v>83</v>
      </c>
      <c r="G253" s="18">
        <f>G254</f>
        <v>1</v>
      </c>
      <c r="H253" s="2"/>
      <c r="I253" s="2"/>
    </row>
    <row r="254" spans="1:9" ht="30">
      <c r="A254" s="12">
        <f>A253+1</f>
        <v>116</v>
      </c>
      <c r="B254" s="27" t="s">
        <v>20</v>
      </c>
      <c r="C254" s="22"/>
      <c r="D254" s="19" t="s">
        <v>189</v>
      </c>
      <c r="E254" s="23" t="s">
        <v>15</v>
      </c>
      <c r="F254" s="19" t="s">
        <v>83</v>
      </c>
      <c r="G254" s="18">
        <f>1</f>
        <v>1</v>
      </c>
      <c r="H254" s="2"/>
      <c r="I254" s="2"/>
    </row>
    <row r="255" spans="1:9" ht="180">
      <c r="A255" s="12">
        <v>116</v>
      </c>
      <c r="B255" s="26" t="s">
        <v>80</v>
      </c>
      <c r="C255" s="22">
        <v>975</v>
      </c>
      <c r="D255" s="19" t="s">
        <v>201</v>
      </c>
      <c r="E255" s="18"/>
      <c r="F255" s="19" t="s">
        <v>83</v>
      </c>
      <c r="G255" s="18">
        <f>G256</f>
        <v>83.2</v>
      </c>
      <c r="H255" s="2"/>
      <c r="I255" s="2"/>
    </row>
    <row r="256" spans="1:9" ht="105">
      <c r="A256" s="12">
        <f>A255+1</f>
        <v>117</v>
      </c>
      <c r="B256" s="27" t="s">
        <v>96</v>
      </c>
      <c r="C256" s="22">
        <v>975</v>
      </c>
      <c r="D256" s="19" t="s">
        <v>201</v>
      </c>
      <c r="E256" s="23" t="s">
        <v>97</v>
      </c>
      <c r="F256" s="19" t="s">
        <v>83</v>
      </c>
      <c r="G256" s="18">
        <f>G257</f>
        <v>83.2</v>
      </c>
      <c r="H256" s="2"/>
      <c r="I256" s="2"/>
    </row>
    <row r="257" spans="1:9" ht="30">
      <c r="A257" s="12">
        <v>117</v>
      </c>
      <c r="B257" s="27" t="s">
        <v>502</v>
      </c>
      <c r="C257" s="22">
        <v>975</v>
      </c>
      <c r="D257" s="19" t="s">
        <v>201</v>
      </c>
      <c r="E257" s="23" t="s">
        <v>503</v>
      </c>
      <c r="F257" s="19" t="s">
        <v>83</v>
      </c>
      <c r="G257" s="18">
        <f>52.7+10.3+8.2+12</f>
        <v>83.2</v>
      </c>
      <c r="H257" s="2"/>
      <c r="I257" s="2"/>
    </row>
    <row r="258" spans="1:9" ht="180">
      <c r="A258" s="12">
        <f>A257+1</f>
        <v>118</v>
      </c>
      <c r="B258" s="26" t="s">
        <v>430</v>
      </c>
      <c r="C258" s="22">
        <v>975</v>
      </c>
      <c r="D258" s="19" t="s">
        <v>190</v>
      </c>
      <c r="E258" s="19"/>
      <c r="F258" s="23" t="s">
        <v>83</v>
      </c>
      <c r="G258" s="18">
        <f>G259</f>
        <v>314.6</v>
      </c>
      <c r="H258" s="2"/>
      <c r="I258" s="2"/>
    </row>
    <row r="259" spans="1:9" ht="45">
      <c r="A259" s="12">
        <v>118</v>
      </c>
      <c r="B259" s="27" t="s">
        <v>98</v>
      </c>
      <c r="C259" s="22">
        <v>975</v>
      </c>
      <c r="D259" s="19" t="s">
        <v>190</v>
      </c>
      <c r="E259" s="19" t="s">
        <v>99</v>
      </c>
      <c r="F259" s="23" t="s">
        <v>83</v>
      </c>
      <c r="G259" s="18">
        <f>314+0.6</f>
        <v>314.6</v>
      </c>
      <c r="H259" s="2"/>
      <c r="I259" s="2"/>
    </row>
    <row r="260" spans="1:9" ht="15">
      <c r="A260" s="12">
        <f>A259+1</f>
        <v>119</v>
      </c>
      <c r="B260" s="27"/>
      <c r="C260" s="22"/>
      <c r="D260" s="19"/>
      <c r="E260" s="19"/>
      <c r="F260" s="58"/>
      <c r="G260" s="18"/>
      <c r="H260" s="2"/>
      <c r="I260" s="2"/>
    </row>
    <row r="261" spans="1:9" ht="78.75">
      <c r="A261" s="12">
        <v>119</v>
      </c>
      <c r="B261" s="33" t="s">
        <v>104</v>
      </c>
      <c r="C261" s="14">
        <v>948</v>
      </c>
      <c r="D261" s="15" t="s">
        <v>191</v>
      </c>
      <c r="E261" s="14"/>
      <c r="F261" s="34"/>
      <c r="G261" s="14">
        <f>G262+G267+G274+G279</f>
        <v>39768.5</v>
      </c>
      <c r="H261" s="2"/>
      <c r="I261" s="2"/>
    </row>
    <row r="262" spans="1:9" ht="45">
      <c r="A262" s="12">
        <f>A261+1</f>
        <v>120</v>
      </c>
      <c r="B262" s="26" t="s">
        <v>71</v>
      </c>
      <c r="C262" s="18">
        <v>948</v>
      </c>
      <c r="D262" s="19" t="s">
        <v>192</v>
      </c>
      <c r="E262" s="18"/>
      <c r="F262" s="22"/>
      <c r="G262" s="18">
        <f>G264</f>
        <v>864</v>
      </c>
      <c r="H262" s="2"/>
      <c r="I262" s="2"/>
    </row>
    <row r="263" spans="1:9" ht="0.75" customHeight="1" hidden="1">
      <c r="A263" s="12">
        <v>120</v>
      </c>
      <c r="B263" s="26" t="s">
        <v>71</v>
      </c>
      <c r="C263" s="18">
        <v>948</v>
      </c>
      <c r="D263" s="19" t="s">
        <v>192</v>
      </c>
      <c r="E263" s="18"/>
      <c r="F263" s="19" t="s">
        <v>139</v>
      </c>
      <c r="G263" s="18" t="e">
        <f>#REF!+#REF!+#REF!+#REF!+#REF!+#REF!+#REF!+#REF!+#REF!+#REF!+#REF!+#REF!+#REF!+#REF!+#REF!+#REF!</f>
        <v>#REF!</v>
      </c>
      <c r="H263" s="2"/>
      <c r="I263" s="2"/>
    </row>
    <row r="264" spans="1:9" ht="135">
      <c r="A264" s="12">
        <f>A263+1</f>
        <v>121</v>
      </c>
      <c r="B264" s="26" t="s">
        <v>146</v>
      </c>
      <c r="C264" s="18">
        <v>948</v>
      </c>
      <c r="D264" s="19" t="s">
        <v>193</v>
      </c>
      <c r="E264" s="18"/>
      <c r="F264" s="18">
        <v>1001</v>
      </c>
      <c r="G264" s="18">
        <f>G265</f>
        <v>864</v>
      </c>
      <c r="H264" s="2"/>
      <c r="I264" s="2"/>
    </row>
    <row r="265" spans="1:9" ht="30">
      <c r="A265" s="12">
        <v>121</v>
      </c>
      <c r="B265" s="27" t="s">
        <v>81</v>
      </c>
      <c r="C265" s="18">
        <v>948</v>
      </c>
      <c r="D265" s="19" t="s">
        <v>193</v>
      </c>
      <c r="E265" s="23" t="s">
        <v>82</v>
      </c>
      <c r="F265" s="18">
        <v>1001</v>
      </c>
      <c r="G265" s="18">
        <f>G266</f>
        <v>864</v>
      </c>
      <c r="H265" s="2"/>
      <c r="I265" s="2"/>
    </row>
    <row r="266" spans="1:9" ht="30">
      <c r="A266" s="12">
        <f>A265+1</f>
        <v>122</v>
      </c>
      <c r="B266" s="27" t="s">
        <v>204</v>
      </c>
      <c r="C266" s="18">
        <v>948</v>
      </c>
      <c r="D266" s="19" t="s">
        <v>193</v>
      </c>
      <c r="E266" s="23" t="s">
        <v>203</v>
      </c>
      <c r="F266" s="18">
        <v>1001</v>
      </c>
      <c r="G266" s="18">
        <f>720+144</f>
        <v>864</v>
      </c>
      <c r="H266" s="2"/>
      <c r="I266" s="2"/>
    </row>
    <row r="267" spans="1:9" ht="15">
      <c r="A267" s="12">
        <v>122</v>
      </c>
      <c r="B267" s="12" t="s">
        <v>195</v>
      </c>
      <c r="C267" s="18"/>
      <c r="D267" s="19"/>
      <c r="E267" s="23"/>
      <c r="F267" s="18">
        <v>1003</v>
      </c>
      <c r="G267" s="18">
        <f>G268</f>
        <v>88</v>
      </c>
      <c r="H267" s="2"/>
      <c r="I267" s="2"/>
    </row>
    <row r="268" spans="1:9" ht="30">
      <c r="A268" s="12">
        <f>A267+1</f>
        <v>123</v>
      </c>
      <c r="B268" s="25" t="s">
        <v>196</v>
      </c>
      <c r="C268" s="18"/>
      <c r="D268" s="19" t="s">
        <v>282</v>
      </c>
      <c r="E268" s="23"/>
      <c r="F268" s="18">
        <v>1003</v>
      </c>
      <c r="G268" s="18">
        <f>G269</f>
        <v>88</v>
      </c>
      <c r="H268" s="2"/>
      <c r="I268" s="2"/>
    </row>
    <row r="269" spans="1:9" ht="210">
      <c r="A269" s="12">
        <v>123</v>
      </c>
      <c r="B269" s="25" t="s">
        <v>281</v>
      </c>
      <c r="C269" s="18"/>
      <c r="D269" s="19" t="s">
        <v>560</v>
      </c>
      <c r="E269" s="23"/>
      <c r="F269" s="18">
        <v>1003</v>
      </c>
      <c r="G269" s="18">
        <f>G270</f>
        <v>88</v>
      </c>
      <c r="H269" s="2"/>
      <c r="I269" s="2"/>
    </row>
    <row r="270" spans="1:9" ht="45">
      <c r="A270" s="12">
        <f>A269+1</f>
        <v>124</v>
      </c>
      <c r="B270" s="27" t="s">
        <v>100</v>
      </c>
      <c r="C270" s="18"/>
      <c r="D270" s="19" t="s">
        <v>560</v>
      </c>
      <c r="E270" s="23" t="s">
        <v>101</v>
      </c>
      <c r="F270" s="18">
        <v>1003</v>
      </c>
      <c r="G270" s="18">
        <f>G271</f>
        <v>88</v>
      </c>
      <c r="H270" s="2"/>
      <c r="I270" s="2"/>
    </row>
    <row r="271" spans="1:9" ht="45">
      <c r="A271" s="12">
        <v>124</v>
      </c>
      <c r="B271" s="27" t="s">
        <v>102</v>
      </c>
      <c r="C271" s="18"/>
      <c r="D271" s="19" t="s">
        <v>560</v>
      </c>
      <c r="E271" s="23" t="s">
        <v>103</v>
      </c>
      <c r="F271" s="18">
        <v>1003</v>
      </c>
      <c r="G271" s="18">
        <f>36.4+51.6</f>
        <v>88</v>
      </c>
      <c r="H271" s="2"/>
      <c r="I271" s="2"/>
    </row>
    <row r="272" spans="1:9" ht="15">
      <c r="A272" s="12">
        <f>A271+1</f>
        <v>125</v>
      </c>
      <c r="B272" s="27" t="s">
        <v>507</v>
      </c>
      <c r="C272" s="18"/>
      <c r="D272" s="19"/>
      <c r="E272" s="23"/>
      <c r="F272" s="18">
        <v>1002</v>
      </c>
      <c r="G272" s="18">
        <f>G275</f>
        <v>27036.3</v>
      </c>
      <c r="H272" s="2"/>
      <c r="I272" s="2"/>
    </row>
    <row r="273" spans="1:9" ht="60">
      <c r="A273" s="12">
        <v>125</v>
      </c>
      <c r="B273" s="26" t="s">
        <v>104</v>
      </c>
      <c r="C273" s="18"/>
      <c r="D273" s="19" t="s">
        <v>191</v>
      </c>
      <c r="E273" s="23"/>
      <c r="F273" s="18">
        <v>1002</v>
      </c>
      <c r="G273" s="18">
        <f>G274</f>
        <v>27036.3</v>
      </c>
      <c r="H273" s="2"/>
      <c r="I273" s="2"/>
    </row>
    <row r="274" spans="1:9" ht="45">
      <c r="A274" s="12">
        <f>A273+1</f>
        <v>126</v>
      </c>
      <c r="B274" s="26" t="s">
        <v>546</v>
      </c>
      <c r="C274" s="18"/>
      <c r="D274" s="19" t="s">
        <v>547</v>
      </c>
      <c r="E274" s="23"/>
      <c r="F274" s="18">
        <v>1002</v>
      </c>
      <c r="G274" s="18">
        <f>G275</f>
        <v>27036.3</v>
      </c>
      <c r="H274" s="2"/>
      <c r="I274" s="2"/>
    </row>
    <row r="275" spans="1:9" ht="195">
      <c r="A275" s="12">
        <v>126</v>
      </c>
      <c r="B275" s="26" t="s">
        <v>544</v>
      </c>
      <c r="C275" s="18"/>
      <c r="D275" s="19" t="s">
        <v>545</v>
      </c>
      <c r="E275" s="18"/>
      <c r="F275" s="18">
        <v>1002</v>
      </c>
      <c r="G275" s="18">
        <f>G276</f>
        <v>27036.3</v>
      </c>
      <c r="H275" s="2"/>
      <c r="I275" s="2"/>
    </row>
    <row r="276" spans="1:9" ht="45">
      <c r="A276" s="12">
        <f>A275+1</f>
        <v>127</v>
      </c>
      <c r="B276" s="27" t="s">
        <v>295</v>
      </c>
      <c r="C276" s="18"/>
      <c r="D276" s="19" t="s">
        <v>545</v>
      </c>
      <c r="E276" s="23" t="s">
        <v>296</v>
      </c>
      <c r="F276" s="18">
        <v>1002</v>
      </c>
      <c r="G276" s="18">
        <f>G277</f>
        <v>27036.3</v>
      </c>
      <c r="H276" s="2"/>
      <c r="I276" s="2"/>
    </row>
    <row r="277" spans="1:9" ht="15">
      <c r="A277" s="12">
        <v>127</v>
      </c>
      <c r="B277" s="27" t="s">
        <v>297</v>
      </c>
      <c r="C277" s="18"/>
      <c r="D277" s="19" t="s">
        <v>545</v>
      </c>
      <c r="E277" s="23" t="s">
        <v>298</v>
      </c>
      <c r="F277" s="18">
        <v>1002</v>
      </c>
      <c r="G277" s="18">
        <f>G278</f>
        <v>27036.3</v>
      </c>
      <c r="H277" s="2"/>
      <c r="I277" s="2"/>
    </row>
    <row r="278" spans="1:9" ht="90">
      <c r="A278" s="12">
        <f>A277+1</f>
        <v>128</v>
      </c>
      <c r="B278" s="27" t="s">
        <v>270</v>
      </c>
      <c r="C278" s="18"/>
      <c r="D278" s="19" t="s">
        <v>545</v>
      </c>
      <c r="E278" s="23" t="s">
        <v>299</v>
      </c>
      <c r="F278" s="18">
        <v>1002</v>
      </c>
      <c r="G278" s="18">
        <f>20935.6+6100.7</f>
        <v>27036.3</v>
      </c>
      <c r="H278" s="2"/>
      <c r="I278" s="2"/>
    </row>
    <row r="279" spans="1:9" ht="45">
      <c r="A279" s="12">
        <v>128</v>
      </c>
      <c r="B279" s="26" t="s">
        <v>409</v>
      </c>
      <c r="C279" s="22">
        <v>948</v>
      </c>
      <c r="D279" s="19" t="s">
        <v>194</v>
      </c>
      <c r="E279" s="18"/>
      <c r="F279" s="19"/>
      <c r="G279" s="18">
        <f>G283+G290+G280</f>
        <v>11780.2</v>
      </c>
      <c r="H279" s="2"/>
      <c r="I279" s="2"/>
    </row>
    <row r="280" spans="1:9" ht="150">
      <c r="A280" s="12">
        <f>A279+1</f>
        <v>129</v>
      </c>
      <c r="B280" s="27" t="s">
        <v>142</v>
      </c>
      <c r="C280" s="22"/>
      <c r="D280" s="19" t="s">
        <v>144</v>
      </c>
      <c r="E280" s="23"/>
      <c r="F280" s="19" t="s">
        <v>139</v>
      </c>
      <c r="G280" s="18">
        <f>G281</f>
        <v>12.7</v>
      </c>
      <c r="H280" s="2"/>
      <c r="I280" s="2"/>
    </row>
    <row r="281" spans="1:9" ht="30">
      <c r="A281" s="12">
        <v>129</v>
      </c>
      <c r="B281" s="27" t="s">
        <v>81</v>
      </c>
      <c r="C281" s="22"/>
      <c r="D281" s="19" t="s">
        <v>144</v>
      </c>
      <c r="E281" s="23" t="s">
        <v>82</v>
      </c>
      <c r="F281" s="19" t="s">
        <v>139</v>
      </c>
      <c r="G281" s="18">
        <f>G282</f>
        <v>12.7</v>
      </c>
      <c r="H281" s="2"/>
      <c r="I281" s="2"/>
    </row>
    <row r="282" spans="1:9" ht="30">
      <c r="A282" s="12">
        <f>A281+1</f>
        <v>130</v>
      </c>
      <c r="B282" s="27" t="s">
        <v>143</v>
      </c>
      <c r="C282" s="22"/>
      <c r="D282" s="19" t="s">
        <v>144</v>
      </c>
      <c r="E282" s="23" t="s">
        <v>145</v>
      </c>
      <c r="F282" s="19" t="s">
        <v>139</v>
      </c>
      <c r="G282" s="18">
        <v>12.7</v>
      </c>
      <c r="H282" s="2"/>
      <c r="I282" s="2"/>
    </row>
    <row r="283" spans="1:9" ht="180">
      <c r="A283" s="12">
        <v>130</v>
      </c>
      <c r="B283" s="26" t="s">
        <v>68</v>
      </c>
      <c r="C283" s="22">
        <v>948</v>
      </c>
      <c r="D283" s="19" t="s">
        <v>283</v>
      </c>
      <c r="E283" s="18"/>
      <c r="F283" s="19" t="s">
        <v>208</v>
      </c>
      <c r="G283" s="18">
        <f>G284+G286+G288</f>
        <v>11747.5</v>
      </c>
      <c r="H283" s="2"/>
      <c r="I283" s="2"/>
    </row>
    <row r="284" spans="1:9" ht="105">
      <c r="A284" s="12">
        <f>A283+1</f>
        <v>131</v>
      </c>
      <c r="B284" s="27" t="s">
        <v>96</v>
      </c>
      <c r="C284" s="22">
        <v>948</v>
      </c>
      <c r="D284" s="19" t="s">
        <v>283</v>
      </c>
      <c r="E284" s="23" t="s">
        <v>97</v>
      </c>
      <c r="F284" s="19" t="s">
        <v>208</v>
      </c>
      <c r="G284" s="18">
        <f>G285</f>
        <v>9775</v>
      </c>
      <c r="H284" s="2"/>
      <c r="I284" s="2"/>
    </row>
    <row r="285" spans="1:9" ht="45">
      <c r="A285" s="12">
        <v>131</v>
      </c>
      <c r="B285" s="27" t="s">
        <v>98</v>
      </c>
      <c r="C285" s="22">
        <v>948</v>
      </c>
      <c r="D285" s="19" t="s">
        <v>283</v>
      </c>
      <c r="E285" s="23" t="s">
        <v>99</v>
      </c>
      <c r="F285" s="19" t="s">
        <v>208</v>
      </c>
      <c r="G285" s="18">
        <f>9401.5+373.5</f>
        <v>9775</v>
      </c>
      <c r="H285" s="2"/>
      <c r="I285" s="2"/>
    </row>
    <row r="286" spans="1:9" ht="45">
      <c r="A286" s="12">
        <f>A285+1</f>
        <v>132</v>
      </c>
      <c r="B286" s="27" t="s">
        <v>100</v>
      </c>
      <c r="C286" s="22">
        <v>948</v>
      </c>
      <c r="D286" s="19" t="s">
        <v>283</v>
      </c>
      <c r="E286" s="23" t="s">
        <v>101</v>
      </c>
      <c r="F286" s="19" t="s">
        <v>208</v>
      </c>
      <c r="G286" s="18">
        <f>G287</f>
        <v>1969.7</v>
      </c>
      <c r="H286" s="2"/>
      <c r="I286" s="2"/>
    </row>
    <row r="287" spans="1:9" ht="45">
      <c r="A287" s="12">
        <v>132</v>
      </c>
      <c r="B287" s="27" t="s">
        <v>102</v>
      </c>
      <c r="C287" s="22">
        <v>948</v>
      </c>
      <c r="D287" s="19" t="s">
        <v>283</v>
      </c>
      <c r="E287" s="23" t="s">
        <v>103</v>
      </c>
      <c r="F287" s="19" t="s">
        <v>208</v>
      </c>
      <c r="G287" s="18">
        <f>1529.7+440</f>
        <v>1969.7</v>
      </c>
      <c r="H287" s="2"/>
      <c r="I287" s="2"/>
    </row>
    <row r="288" spans="1:9" ht="15">
      <c r="A288" s="12">
        <f>A287+1</f>
        <v>133</v>
      </c>
      <c r="B288" s="27" t="s">
        <v>19</v>
      </c>
      <c r="C288" s="22">
        <v>948</v>
      </c>
      <c r="D288" s="19" t="s">
        <v>283</v>
      </c>
      <c r="E288" s="18">
        <v>800</v>
      </c>
      <c r="F288" s="19" t="s">
        <v>208</v>
      </c>
      <c r="G288" s="18">
        <f>G289</f>
        <v>2.8</v>
      </c>
      <c r="H288" s="2"/>
      <c r="I288" s="2"/>
    </row>
    <row r="289" spans="1:9" ht="30">
      <c r="A289" s="12">
        <v>133</v>
      </c>
      <c r="B289" s="27" t="s">
        <v>20</v>
      </c>
      <c r="C289" s="22">
        <v>948</v>
      </c>
      <c r="D289" s="19" t="s">
        <v>283</v>
      </c>
      <c r="E289" s="18">
        <v>850</v>
      </c>
      <c r="F289" s="19" t="s">
        <v>208</v>
      </c>
      <c r="G289" s="18">
        <v>2.8</v>
      </c>
      <c r="H289" s="2"/>
      <c r="I289" s="2"/>
    </row>
    <row r="290" spans="1:9" ht="150">
      <c r="A290" s="12">
        <f>A289+1</f>
        <v>134</v>
      </c>
      <c r="B290" s="35" t="s">
        <v>294</v>
      </c>
      <c r="C290" s="18">
        <v>948</v>
      </c>
      <c r="D290" s="19" t="s">
        <v>284</v>
      </c>
      <c r="E290" s="18"/>
      <c r="F290" s="19" t="s">
        <v>208</v>
      </c>
      <c r="G290" s="18">
        <f>G291</f>
        <v>20</v>
      </c>
      <c r="H290" s="2"/>
      <c r="I290" s="2"/>
    </row>
    <row r="291" spans="1:9" ht="105">
      <c r="A291" s="12">
        <v>134</v>
      </c>
      <c r="B291" s="27" t="s">
        <v>96</v>
      </c>
      <c r="C291" s="22">
        <v>948</v>
      </c>
      <c r="D291" s="19" t="s">
        <v>284</v>
      </c>
      <c r="E291" s="23" t="s">
        <v>97</v>
      </c>
      <c r="F291" s="19" t="s">
        <v>208</v>
      </c>
      <c r="G291" s="18">
        <f>G292</f>
        <v>20</v>
      </c>
      <c r="H291" s="2"/>
      <c r="I291" s="2"/>
    </row>
    <row r="292" spans="1:9" ht="45">
      <c r="A292" s="12">
        <f>A291+1</f>
        <v>135</v>
      </c>
      <c r="B292" s="27" t="s">
        <v>98</v>
      </c>
      <c r="C292" s="22">
        <v>948</v>
      </c>
      <c r="D292" s="19" t="s">
        <v>284</v>
      </c>
      <c r="E292" s="23" t="s">
        <v>99</v>
      </c>
      <c r="F292" s="19" t="s">
        <v>208</v>
      </c>
      <c r="G292" s="18">
        <f>20.1-0.1</f>
        <v>20</v>
      </c>
      <c r="H292" s="2"/>
      <c r="I292" s="2"/>
    </row>
    <row r="293" spans="1:9" ht="63">
      <c r="A293" s="12">
        <v>135</v>
      </c>
      <c r="B293" s="13" t="s">
        <v>369</v>
      </c>
      <c r="C293" s="60">
        <v>956</v>
      </c>
      <c r="D293" s="61" t="s">
        <v>285</v>
      </c>
      <c r="E293" s="62"/>
      <c r="F293" s="63"/>
      <c r="G293" s="64">
        <f>G294+G333+G367+G393</f>
        <v>97192</v>
      </c>
      <c r="H293" s="2"/>
      <c r="I293" s="2"/>
    </row>
    <row r="294" spans="1:9" ht="30">
      <c r="A294" s="12">
        <f>A293+1</f>
        <v>136</v>
      </c>
      <c r="B294" s="32" t="s">
        <v>211</v>
      </c>
      <c r="C294" s="36">
        <v>956</v>
      </c>
      <c r="D294" s="37" t="s">
        <v>286</v>
      </c>
      <c r="E294" s="18"/>
      <c r="F294" s="37" t="s">
        <v>210</v>
      </c>
      <c r="G294" s="18">
        <f>G311+G316+G321+G325+G329+G303+G307+G295+G299</f>
        <v>26661.1</v>
      </c>
      <c r="H294" s="2"/>
      <c r="I294" s="2"/>
    </row>
    <row r="295" spans="1:9" ht="90">
      <c r="A295" s="12">
        <v>136</v>
      </c>
      <c r="B295" s="28" t="s">
        <v>323</v>
      </c>
      <c r="C295" s="36"/>
      <c r="D295" s="12" t="s">
        <v>324</v>
      </c>
      <c r="E295" s="18"/>
      <c r="F295" s="37" t="s">
        <v>210</v>
      </c>
      <c r="G295" s="18">
        <f>G296</f>
        <v>87.4</v>
      </c>
      <c r="H295" s="2"/>
      <c r="I295" s="2"/>
    </row>
    <row r="296" spans="1:9" ht="45">
      <c r="A296" s="12">
        <f>A295+1</f>
        <v>137</v>
      </c>
      <c r="B296" s="21" t="s">
        <v>295</v>
      </c>
      <c r="C296" s="36"/>
      <c r="D296" s="12" t="s">
        <v>324</v>
      </c>
      <c r="E296" s="18">
        <v>600</v>
      </c>
      <c r="F296" s="37" t="s">
        <v>210</v>
      </c>
      <c r="G296" s="18">
        <f>G297</f>
        <v>87.4</v>
      </c>
      <c r="H296" s="2"/>
      <c r="I296" s="2"/>
    </row>
    <row r="297" spans="1:9" ht="15">
      <c r="A297" s="12">
        <v>137</v>
      </c>
      <c r="B297" s="21" t="s">
        <v>297</v>
      </c>
      <c r="C297" s="36"/>
      <c r="D297" s="12" t="s">
        <v>324</v>
      </c>
      <c r="E297" s="18">
        <v>610</v>
      </c>
      <c r="F297" s="37" t="s">
        <v>210</v>
      </c>
      <c r="G297" s="18">
        <f>G298</f>
        <v>87.4</v>
      </c>
      <c r="H297" s="2"/>
      <c r="I297" s="2"/>
    </row>
    <row r="298" spans="1:9" ht="30">
      <c r="A298" s="12">
        <f>A297+1</f>
        <v>138</v>
      </c>
      <c r="B298" s="17" t="s">
        <v>269</v>
      </c>
      <c r="C298" s="36"/>
      <c r="D298" s="73" t="s">
        <v>324</v>
      </c>
      <c r="E298" s="18">
        <v>612</v>
      </c>
      <c r="F298" s="37" t="s">
        <v>210</v>
      </c>
      <c r="G298" s="18">
        <f>87.4</f>
        <v>87.4</v>
      </c>
      <c r="H298" s="2"/>
      <c r="I298" s="2"/>
    </row>
    <row r="299" spans="1:9" ht="90">
      <c r="A299" s="12">
        <v>138</v>
      </c>
      <c r="B299" s="28" t="s">
        <v>539</v>
      </c>
      <c r="C299" s="36"/>
      <c r="D299" s="12" t="s">
        <v>538</v>
      </c>
      <c r="E299" s="18"/>
      <c r="F299" s="37" t="s">
        <v>210</v>
      </c>
      <c r="G299" s="18">
        <f>G300</f>
        <v>28.3</v>
      </c>
      <c r="H299" s="2"/>
      <c r="I299" s="2"/>
    </row>
    <row r="300" spans="1:9" ht="45">
      <c r="A300" s="12">
        <f>A299+1</f>
        <v>139</v>
      </c>
      <c r="B300" s="21" t="s">
        <v>295</v>
      </c>
      <c r="C300" s="36"/>
      <c r="D300" s="12" t="s">
        <v>538</v>
      </c>
      <c r="E300" s="18">
        <v>600</v>
      </c>
      <c r="F300" s="37" t="s">
        <v>210</v>
      </c>
      <c r="G300" s="18">
        <f>G301</f>
        <v>28.3</v>
      </c>
      <c r="H300" s="2"/>
      <c r="I300" s="2"/>
    </row>
    <row r="301" spans="1:9" ht="15">
      <c r="A301" s="12">
        <v>139</v>
      </c>
      <c r="B301" s="21" t="s">
        <v>297</v>
      </c>
      <c r="C301" s="36"/>
      <c r="D301" s="12" t="s">
        <v>538</v>
      </c>
      <c r="E301" s="18">
        <v>610</v>
      </c>
      <c r="F301" s="37" t="s">
        <v>210</v>
      </c>
      <c r="G301" s="18">
        <f>G302</f>
        <v>28.3</v>
      </c>
      <c r="H301" s="2"/>
      <c r="I301" s="2"/>
    </row>
    <row r="302" spans="1:9" ht="30">
      <c r="A302" s="12">
        <f>A301+1</f>
        <v>140</v>
      </c>
      <c r="B302" s="17" t="s">
        <v>269</v>
      </c>
      <c r="C302" s="36"/>
      <c r="D302" s="12" t="s">
        <v>538</v>
      </c>
      <c r="E302" s="18">
        <v>612</v>
      </c>
      <c r="F302" s="37" t="s">
        <v>210</v>
      </c>
      <c r="G302" s="18">
        <v>28.3</v>
      </c>
      <c r="H302" s="2"/>
      <c r="I302" s="2"/>
    </row>
    <row r="303" spans="1:9" ht="120">
      <c r="A303" s="12">
        <v>140</v>
      </c>
      <c r="B303" s="32" t="s">
        <v>219</v>
      </c>
      <c r="C303" s="36"/>
      <c r="D303" s="19" t="s">
        <v>528</v>
      </c>
      <c r="E303" s="18"/>
      <c r="F303" s="37" t="s">
        <v>210</v>
      </c>
      <c r="G303" s="18">
        <f>G304</f>
        <v>769.8</v>
      </c>
      <c r="H303" s="2"/>
      <c r="I303" s="2"/>
    </row>
    <row r="304" spans="1:9" ht="45">
      <c r="A304" s="12">
        <f>A303+1</f>
        <v>141</v>
      </c>
      <c r="B304" s="27" t="s">
        <v>295</v>
      </c>
      <c r="C304" s="36"/>
      <c r="D304" s="19" t="s">
        <v>528</v>
      </c>
      <c r="E304" s="18">
        <v>600</v>
      </c>
      <c r="F304" s="37" t="s">
        <v>210</v>
      </c>
      <c r="G304" s="18">
        <f>G305</f>
        <v>769.8</v>
      </c>
      <c r="H304" s="2"/>
      <c r="I304" s="2"/>
    </row>
    <row r="305" spans="1:9" ht="15">
      <c r="A305" s="12">
        <v>141</v>
      </c>
      <c r="B305" s="27" t="s">
        <v>297</v>
      </c>
      <c r="C305" s="36"/>
      <c r="D305" s="19" t="s">
        <v>528</v>
      </c>
      <c r="E305" s="18">
        <v>610</v>
      </c>
      <c r="F305" s="37" t="s">
        <v>210</v>
      </c>
      <c r="G305" s="18">
        <f>G306</f>
        <v>769.8</v>
      </c>
      <c r="H305" s="2"/>
      <c r="I305" s="2"/>
    </row>
    <row r="306" spans="1:9" ht="90">
      <c r="A306" s="12">
        <f>A305+1</f>
        <v>142</v>
      </c>
      <c r="B306" s="27" t="s">
        <v>270</v>
      </c>
      <c r="C306" s="36"/>
      <c r="D306" s="19" t="s">
        <v>528</v>
      </c>
      <c r="E306" s="18">
        <v>611</v>
      </c>
      <c r="F306" s="37" t="s">
        <v>210</v>
      </c>
      <c r="G306" s="18">
        <f>264.4+648.8-37.9-105.5</f>
        <v>769.8</v>
      </c>
      <c r="H306" s="2"/>
      <c r="I306" s="2"/>
    </row>
    <row r="307" spans="1:9" ht="105">
      <c r="A307" s="12">
        <v>142</v>
      </c>
      <c r="B307" s="27" t="s">
        <v>432</v>
      </c>
      <c r="C307" s="36"/>
      <c r="D307" s="19" t="s">
        <v>542</v>
      </c>
      <c r="E307" s="18"/>
      <c r="F307" s="37" t="s">
        <v>210</v>
      </c>
      <c r="G307" s="18">
        <f>G308</f>
        <v>3677.9</v>
      </c>
      <c r="H307" s="2"/>
      <c r="I307" s="2"/>
    </row>
    <row r="308" spans="1:9" ht="45">
      <c r="A308" s="12">
        <f>A307+1</f>
        <v>143</v>
      </c>
      <c r="B308" s="27" t="s">
        <v>295</v>
      </c>
      <c r="C308" s="36"/>
      <c r="D308" s="19" t="s">
        <v>542</v>
      </c>
      <c r="E308" s="18">
        <v>600</v>
      </c>
      <c r="F308" s="37" t="s">
        <v>210</v>
      </c>
      <c r="G308" s="18">
        <f>G309</f>
        <v>3677.9</v>
      </c>
      <c r="H308" s="2"/>
      <c r="I308" s="2"/>
    </row>
    <row r="309" spans="1:9" ht="15">
      <c r="A309" s="12">
        <v>143</v>
      </c>
      <c r="B309" s="27" t="s">
        <v>297</v>
      </c>
      <c r="C309" s="36"/>
      <c r="D309" s="19" t="s">
        <v>542</v>
      </c>
      <c r="E309" s="18">
        <v>610</v>
      </c>
      <c r="F309" s="37" t="s">
        <v>210</v>
      </c>
      <c r="G309" s="18">
        <f>G310</f>
        <v>3677.9</v>
      </c>
      <c r="H309" s="2"/>
      <c r="I309" s="2"/>
    </row>
    <row r="310" spans="1:9" ht="90">
      <c r="A310" s="12">
        <f>A309+1</f>
        <v>144</v>
      </c>
      <c r="B310" s="27" t="s">
        <v>270</v>
      </c>
      <c r="C310" s="36"/>
      <c r="D310" s="19" t="s">
        <v>542</v>
      </c>
      <c r="E310" s="18">
        <v>611</v>
      </c>
      <c r="F310" s="37" t="s">
        <v>210</v>
      </c>
      <c r="G310" s="18">
        <f>3080+597.9</f>
        <v>3677.9</v>
      </c>
      <c r="H310" s="2"/>
      <c r="I310" s="2"/>
    </row>
    <row r="311" spans="1:9" ht="120">
      <c r="A311" s="12">
        <v>144</v>
      </c>
      <c r="B311" s="26" t="s">
        <v>212</v>
      </c>
      <c r="C311" s="18">
        <v>956</v>
      </c>
      <c r="D311" s="19" t="s">
        <v>287</v>
      </c>
      <c r="E311" s="18"/>
      <c r="F311" s="37" t="s">
        <v>210</v>
      </c>
      <c r="G311" s="18">
        <f>G312</f>
        <v>6044.4</v>
      </c>
      <c r="H311" s="2"/>
      <c r="I311" s="2"/>
    </row>
    <row r="312" spans="1:9" ht="45">
      <c r="A312" s="12">
        <f>A311+1</f>
        <v>145</v>
      </c>
      <c r="B312" s="27" t="s">
        <v>295</v>
      </c>
      <c r="C312" s="36">
        <v>956</v>
      </c>
      <c r="D312" s="19" t="s">
        <v>287</v>
      </c>
      <c r="E312" s="23" t="s">
        <v>296</v>
      </c>
      <c r="F312" s="37" t="s">
        <v>210</v>
      </c>
      <c r="G312" s="18">
        <f>G313</f>
        <v>6044.4</v>
      </c>
      <c r="H312" s="2"/>
      <c r="I312" s="2"/>
    </row>
    <row r="313" spans="1:9" ht="15">
      <c r="A313" s="12">
        <v>145</v>
      </c>
      <c r="B313" s="27" t="s">
        <v>297</v>
      </c>
      <c r="C313" s="36">
        <v>956</v>
      </c>
      <c r="D313" s="19" t="s">
        <v>287</v>
      </c>
      <c r="E313" s="23" t="s">
        <v>298</v>
      </c>
      <c r="F313" s="37" t="s">
        <v>210</v>
      </c>
      <c r="G313" s="18">
        <f>G314+G315</f>
        <v>6044.4</v>
      </c>
      <c r="H313" s="2"/>
      <c r="I313" s="2"/>
    </row>
    <row r="314" spans="1:9" ht="90">
      <c r="A314" s="12">
        <f>A313+1</f>
        <v>146</v>
      </c>
      <c r="B314" s="27" t="s">
        <v>270</v>
      </c>
      <c r="C314" s="36">
        <v>956</v>
      </c>
      <c r="D314" s="19" t="s">
        <v>287</v>
      </c>
      <c r="E314" s="23" t="s">
        <v>299</v>
      </c>
      <c r="F314" s="37" t="s">
        <v>210</v>
      </c>
      <c r="G314" s="18">
        <f>7043.9+8.9-1173.5+165.1</f>
        <v>6044.4</v>
      </c>
      <c r="H314" s="2"/>
      <c r="I314" s="2"/>
    </row>
    <row r="315" spans="1:9" ht="30">
      <c r="A315" s="12">
        <v>146</v>
      </c>
      <c r="B315" s="17" t="s">
        <v>269</v>
      </c>
      <c r="C315" s="36"/>
      <c r="D315" s="19" t="s">
        <v>287</v>
      </c>
      <c r="E315" s="18">
        <v>612</v>
      </c>
      <c r="F315" s="37" t="s">
        <v>210</v>
      </c>
      <c r="G315" s="18"/>
      <c r="H315" s="2"/>
      <c r="I315" s="2"/>
    </row>
    <row r="316" spans="1:9" ht="120">
      <c r="A316" s="12">
        <f>A315+1</f>
        <v>147</v>
      </c>
      <c r="B316" s="35" t="s">
        <v>23</v>
      </c>
      <c r="C316" s="18">
        <v>956</v>
      </c>
      <c r="D316" s="19" t="s">
        <v>288</v>
      </c>
      <c r="E316" s="18"/>
      <c r="F316" s="19" t="s">
        <v>210</v>
      </c>
      <c r="G316" s="18">
        <f>G317</f>
        <v>15244.999999999998</v>
      </c>
      <c r="H316" s="2"/>
      <c r="I316" s="2"/>
    </row>
    <row r="317" spans="1:9" ht="45">
      <c r="A317" s="12">
        <v>147</v>
      </c>
      <c r="B317" s="27" t="s">
        <v>295</v>
      </c>
      <c r="C317" s="36">
        <v>956</v>
      </c>
      <c r="D317" s="19" t="s">
        <v>288</v>
      </c>
      <c r="E317" s="23" t="s">
        <v>296</v>
      </c>
      <c r="F317" s="37" t="s">
        <v>210</v>
      </c>
      <c r="G317" s="18">
        <f>G318</f>
        <v>15244.999999999998</v>
      </c>
      <c r="H317" s="2"/>
      <c r="I317" s="2"/>
    </row>
    <row r="318" spans="1:9" ht="15">
      <c r="A318" s="12">
        <f>A317+1</f>
        <v>148</v>
      </c>
      <c r="B318" s="27" t="s">
        <v>297</v>
      </c>
      <c r="C318" s="36">
        <v>956</v>
      </c>
      <c r="D318" s="19" t="s">
        <v>288</v>
      </c>
      <c r="E318" s="23" t="s">
        <v>298</v>
      </c>
      <c r="F318" s="37" t="s">
        <v>210</v>
      </c>
      <c r="G318" s="18">
        <f>G319+G320</f>
        <v>15244.999999999998</v>
      </c>
      <c r="H318" s="2"/>
      <c r="I318" s="2"/>
    </row>
    <row r="319" spans="1:9" ht="90">
      <c r="A319" s="12">
        <v>148</v>
      </c>
      <c r="B319" s="27" t="s">
        <v>270</v>
      </c>
      <c r="C319" s="36">
        <v>956</v>
      </c>
      <c r="D319" s="19" t="s">
        <v>288</v>
      </c>
      <c r="E319" s="23" t="s">
        <v>299</v>
      </c>
      <c r="F319" s="37" t="s">
        <v>210</v>
      </c>
      <c r="G319" s="18">
        <f>18176.6+10-3079.2+137.6</f>
        <v>15244.999999999998</v>
      </c>
      <c r="H319" s="2"/>
      <c r="I319" s="2"/>
    </row>
    <row r="320" spans="1:9" ht="30">
      <c r="A320" s="12">
        <f>A319+1</f>
        <v>149</v>
      </c>
      <c r="B320" s="17" t="s">
        <v>269</v>
      </c>
      <c r="C320" s="36"/>
      <c r="D320" s="19" t="s">
        <v>288</v>
      </c>
      <c r="E320" s="23" t="s">
        <v>209</v>
      </c>
      <c r="F320" s="37" t="s">
        <v>210</v>
      </c>
      <c r="G320" s="18"/>
      <c r="H320" s="2"/>
      <c r="I320" s="2"/>
    </row>
    <row r="321" spans="1:9" ht="120">
      <c r="A321" s="12">
        <v>149</v>
      </c>
      <c r="B321" s="35" t="s">
        <v>197</v>
      </c>
      <c r="C321" s="18">
        <v>956</v>
      </c>
      <c r="D321" s="19" t="s">
        <v>183</v>
      </c>
      <c r="E321" s="18"/>
      <c r="F321" s="19" t="s">
        <v>210</v>
      </c>
      <c r="G321" s="18">
        <f>G322</f>
        <v>95.8</v>
      </c>
      <c r="H321" s="2"/>
      <c r="I321" s="2"/>
    </row>
    <row r="322" spans="1:9" ht="45">
      <c r="A322" s="12">
        <f>A321+1</f>
        <v>150</v>
      </c>
      <c r="B322" s="27" t="s">
        <v>295</v>
      </c>
      <c r="C322" s="36">
        <v>956</v>
      </c>
      <c r="D322" s="19" t="s">
        <v>183</v>
      </c>
      <c r="E322" s="18">
        <v>600</v>
      </c>
      <c r="F322" s="37" t="s">
        <v>210</v>
      </c>
      <c r="G322" s="18">
        <f>G323</f>
        <v>95.8</v>
      </c>
      <c r="H322" s="2"/>
      <c r="I322" s="2"/>
    </row>
    <row r="323" spans="1:9" ht="15">
      <c r="A323" s="12">
        <v>150</v>
      </c>
      <c r="B323" s="27" t="s">
        <v>297</v>
      </c>
      <c r="C323" s="36">
        <v>956</v>
      </c>
      <c r="D323" s="19" t="s">
        <v>183</v>
      </c>
      <c r="E323" s="18">
        <v>610</v>
      </c>
      <c r="F323" s="37" t="s">
        <v>210</v>
      </c>
      <c r="G323" s="18">
        <f>G324</f>
        <v>95.8</v>
      </c>
      <c r="H323" s="2"/>
      <c r="I323" s="2"/>
    </row>
    <row r="324" spans="1:9" ht="90">
      <c r="A324" s="12">
        <f>A323+1</f>
        <v>151</v>
      </c>
      <c r="B324" s="27" t="s">
        <v>270</v>
      </c>
      <c r="C324" s="36">
        <v>956</v>
      </c>
      <c r="D324" s="19" t="s">
        <v>183</v>
      </c>
      <c r="E324" s="18">
        <v>611</v>
      </c>
      <c r="F324" s="37" t="s">
        <v>210</v>
      </c>
      <c r="G324" s="18">
        <f>93.7+2.1</f>
        <v>95.8</v>
      </c>
      <c r="H324" s="2"/>
      <c r="I324" s="2"/>
    </row>
    <row r="325" spans="1:9" ht="195">
      <c r="A325" s="12">
        <v>151</v>
      </c>
      <c r="B325" s="28" t="s">
        <v>379</v>
      </c>
      <c r="C325" s="18">
        <v>956</v>
      </c>
      <c r="D325" s="19" t="s">
        <v>381</v>
      </c>
      <c r="E325" s="18"/>
      <c r="F325" s="19" t="s">
        <v>210</v>
      </c>
      <c r="G325" s="18">
        <f>G326</f>
        <v>38.800000000000004</v>
      </c>
      <c r="H325" s="2"/>
      <c r="I325" s="2"/>
    </row>
    <row r="326" spans="1:9" ht="45">
      <c r="A326" s="12">
        <f>A325+1</f>
        <v>152</v>
      </c>
      <c r="B326" s="27" t="s">
        <v>295</v>
      </c>
      <c r="C326" s="36">
        <v>956</v>
      </c>
      <c r="D326" s="19" t="s">
        <v>381</v>
      </c>
      <c r="E326" s="18">
        <v>600</v>
      </c>
      <c r="F326" s="19" t="s">
        <v>210</v>
      </c>
      <c r="G326" s="18">
        <f>G327</f>
        <v>38.800000000000004</v>
      </c>
      <c r="H326" s="2"/>
      <c r="I326" s="2"/>
    </row>
    <row r="327" spans="1:9" ht="15">
      <c r="A327" s="12">
        <v>152</v>
      </c>
      <c r="B327" s="27" t="s">
        <v>297</v>
      </c>
      <c r="C327" s="36">
        <v>956</v>
      </c>
      <c r="D327" s="19" t="s">
        <v>381</v>
      </c>
      <c r="E327" s="18">
        <v>610</v>
      </c>
      <c r="F327" s="19" t="s">
        <v>210</v>
      </c>
      <c r="G327" s="18">
        <f>G328</f>
        <v>38.800000000000004</v>
      </c>
      <c r="H327" s="2"/>
      <c r="I327" s="2"/>
    </row>
    <row r="328" spans="1:9" ht="90">
      <c r="A328" s="12">
        <f>A327+1</f>
        <v>153</v>
      </c>
      <c r="B328" s="27" t="s">
        <v>270</v>
      </c>
      <c r="C328" s="36">
        <v>956</v>
      </c>
      <c r="D328" s="19" t="s">
        <v>381</v>
      </c>
      <c r="E328" s="18">
        <v>611</v>
      </c>
      <c r="F328" s="19" t="s">
        <v>210</v>
      </c>
      <c r="G328" s="18">
        <f>37.7+1.1</f>
        <v>38.800000000000004</v>
      </c>
      <c r="H328" s="2"/>
      <c r="I328" s="2"/>
    </row>
    <row r="329" spans="1:9" ht="105">
      <c r="A329" s="12">
        <v>153</v>
      </c>
      <c r="B329" s="26" t="s">
        <v>380</v>
      </c>
      <c r="C329" s="36"/>
      <c r="D329" s="19" t="s">
        <v>382</v>
      </c>
      <c r="E329" s="18"/>
      <c r="F329" s="19" t="s">
        <v>210</v>
      </c>
      <c r="G329" s="18">
        <f>G330</f>
        <v>673.7</v>
      </c>
      <c r="H329" s="2"/>
      <c r="I329" s="2"/>
    </row>
    <row r="330" spans="1:9" ht="45">
      <c r="A330" s="12">
        <f>A329+1</f>
        <v>154</v>
      </c>
      <c r="B330" s="27" t="s">
        <v>295</v>
      </c>
      <c r="C330" s="36"/>
      <c r="D330" s="19" t="s">
        <v>382</v>
      </c>
      <c r="E330" s="18">
        <v>600</v>
      </c>
      <c r="F330" s="19" t="s">
        <v>210</v>
      </c>
      <c r="G330" s="18">
        <f>G331</f>
        <v>673.7</v>
      </c>
      <c r="H330" s="2"/>
      <c r="I330" s="2"/>
    </row>
    <row r="331" spans="1:9" ht="15">
      <c r="A331" s="12">
        <v>154</v>
      </c>
      <c r="B331" s="27" t="s">
        <v>297</v>
      </c>
      <c r="C331" s="36"/>
      <c r="D331" s="19" t="s">
        <v>382</v>
      </c>
      <c r="E331" s="18">
        <v>610</v>
      </c>
      <c r="F331" s="19" t="s">
        <v>210</v>
      </c>
      <c r="G331" s="18">
        <f>G332</f>
        <v>673.7</v>
      </c>
      <c r="H331" s="2"/>
      <c r="I331" s="2"/>
    </row>
    <row r="332" spans="1:9" ht="90">
      <c r="A332" s="12">
        <f>A331+1</f>
        <v>155</v>
      </c>
      <c r="B332" s="27" t="s">
        <v>270</v>
      </c>
      <c r="C332" s="36"/>
      <c r="D332" s="19" t="s">
        <v>382</v>
      </c>
      <c r="E332" s="18">
        <v>611</v>
      </c>
      <c r="F332" s="19" t="s">
        <v>210</v>
      </c>
      <c r="G332" s="18">
        <f>415.7+12.6+245.4</f>
        <v>673.7</v>
      </c>
      <c r="H332" s="2"/>
      <c r="I332" s="2"/>
    </row>
    <row r="333" spans="1:9" ht="30">
      <c r="A333" s="12">
        <v>155</v>
      </c>
      <c r="B333" s="26" t="s">
        <v>72</v>
      </c>
      <c r="C333" s="36">
        <v>956</v>
      </c>
      <c r="D333" s="37" t="s">
        <v>198</v>
      </c>
      <c r="E333" s="18"/>
      <c r="F333" s="37" t="s">
        <v>210</v>
      </c>
      <c r="G333" s="18">
        <f>G342+G347+G355+G351+G334+G338+G359+G363</f>
        <v>28560.5</v>
      </c>
      <c r="H333" s="2"/>
      <c r="I333" s="2"/>
    </row>
    <row r="334" spans="1:9" ht="120">
      <c r="A334" s="12">
        <f>A333+1</f>
        <v>156</v>
      </c>
      <c r="B334" s="26" t="s">
        <v>220</v>
      </c>
      <c r="C334" s="18"/>
      <c r="D334" s="19" t="s">
        <v>529</v>
      </c>
      <c r="E334" s="18"/>
      <c r="F334" s="37" t="s">
        <v>210</v>
      </c>
      <c r="G334" s="18">
        <f>G335</f>
        <v>653.7</v>
      </c>
      <c r="H334" s="2"/>
      <c r="I334" s="2"/>
    </row>
    <row r="335" spans="1:9" ht="45">
      <c r="A335" s="12">
        <v>156</v>
      </c>
      <c r="B335" s="27" t="s">
        <v>295</v>
      </c>
      <c r="C335" s="18">
        <v>600</v>
      </c>
      <c r="D335" s="19" t="s">
        <v>529</v>
      </c>
      <c r="E335" s="18">
        <v>600</v>
      </c>
      <c r="F335" s="37" t="s">
        <v>210</v>
      </c>
      <c r="G335" s="18">
        <f>G336</f>
        <v>653.7</v>
      </c>
      <c r="H335" s="2"/>
      <c r="I335" s="2"/>
    </row>
    <row r="336" spans="1:9" ht="15">
      <c r="A336" s="12">
        <f>A335+1</f>
        <v>157</v>
      </c>
      <c r="B336" s="27" t="s">
        <v>297</v>
      </c>
      <c r="C336" s="18">
        <v>610</v>
      </c>
      <c r="D336" s="19" t="s">
        <v>529</v>
      </c>
      <c r="E336" s="18">
        <v>610</v>
      </c>
      <c r="F336" s="37" t="s">
        <v>210</v>
      </c>
      <c r="G336" s="18">
        <f>G337</f>
        <v>653.7</v>
      </c>
      <c r="H336" s="2"/>
      <c r="I336" s="2"/>
    </row>
    <row r="337" spans="1:9" ht="90">
      <c r="A337" s="12">
        <v>157</v>
      </c>
      <c r="B337" s="27" t="s">
        <v>270</v>
      </c>
      <c r="C337" s="18">
        <v>611</v>
      </c>
      <c r="D337" s="19" t="s">
        <v>529</v>
      </c>
      <c r="E337" s="18">
        <v>611</v>
      </c>
      <c r="F337" s="37" t="s">
        <v>210</v>
      </c>
      <c r="G337" s="18">
        <f>756.5-102.8</f>
        <v>653.7</v>
      </c>
      <c r="H337" s="2"/>
      <c r="I337" s="2"/>
    </row>
    <row r="338" spans="1:9" ht="105">
      <c r="A338" s="12">
        <f>A337+1</f>
        <v>158</v>
      </c>
      <c r="B338" s="27" t="s">
        <v>433</v>
      </c>
      <c r="C338" s="18"/>
      <c r="D338" s="19" t="s">
        <v>543</v>
      </c>
      <c r="E338" s="18"/>
      <c r="F338" s="37" t="s">
        <v>210</v>
      </c>
      <c r="G338" s="18">
        <f>G339</f>
        <v>2807.1</v>
      </c>
      <c r="H338" s="2"/>
      <c r="I338" s="2"/>
    </row>
    <row r="339" spans="1:9" ht="45">
      <c r="A339" s="12">
        <v>158</v>
      </c>
      <c r="B339" s="27" t="s">
        <v>295</v>
      </c>
      <c r="C339" s="18"/>
      <c r="D339" s="19" t="s">
        <v>543</v>
      </c>
      <c r="E339" s="18">
        <v>600</v>
      </c>
      <c r="F339" s="37" t="s">
        <v>210</v>
      </c>
      <c r="G339" s="18">
        <f>G340</f>
        <v>2807.1</v>
      </c>
      <c r="H339" s="2"/>
      <c r="I339" s="2"/>
    </row>
    <row r="340" spans="1:9" ht="15">
      <c r="A340" s="12">
        <f>A339+1</f>
        <v>159</v>
      </c>
      <c r="B340" s="27" t="s">
        <v>297</v>
      </c>
      <c r="C340" s="18"/>
      <c r="D340" s="19" t="s">
        <v>543</v>
      </c>
      <c r="E340" s="18">
        <v>610</v>
      </c>
      <c r="F340" s="37" t="s">
        <v>210</v>
      </c>
      <c r="G340" s="18">
        <f>G341</f>
        <v>2807.1</v>
      </c>
      <c r="H340" s="2"/>
      <c r="I340" s="2"/>
    </row>
    <row r="341" spans="1:9" ht="90">
      <c r="A341" s="12">
        <v>159</v>
      </c>
      <c r="B341" s="27" t="s">
        <v>270</v>
      </c>
      <c r="C341" s="18"/>
      <c r="D341" s="19" t="s">
        <v>543</v>
      </c>
      <c r="E341" s="18">
        <v>611</v>
      </c>
      <c r="F341" s="37" t="s">
        <v>210</v>
      </c>
      <c r="G341" s="18">
        <f>6485-3080-597.9</f>
        <v>2807.1</v>
      </c>
      <c r="H341" s="2"/>
      <c r="I341" s="2"/>
    </row>
    <row r="342" spans="1:9" ht="120">
      <c r="A342" s="12">
        <f>A341+1</f>
        <v>160</v>
      </c>
      <c r="B342" s="26" t="s">
        <v>75</v>
      </c>
      <c r="C342" s="18">
        <v>956</v>
      </c>
      <c r="D342" s="19" t="s">
        <v>305</v>
      </c>
      <c r="E342" s="18"/>
      <c r="F342" s="37" t="s">
        <v>210</v>
      </c>
      <c r="G342" s="18">
        <f>G343</f>
        <v>20894.300000000003</v>
      </c>
      <c r="H342" s="2"/>
      <c r="I342" s="2"/>
    </row>
    <row r="343" spans="1:9" ht="45">
      <c r="A343" s="12">
        <v>160</v>
      </c>
      <c r="B343" s="27" t="s">
        <v>295</v>
      </c>
      <c r="C343" s="36">
        <v>956</v>
      </c>
      <c r="D343" s="19" t="s">
        <v>305</v>
      </c>
      <c r="E343" s="23" t="s">
        <v>296</v>
      </c>
      <c r="F343" s="37" t="s">
        <v>210</v>
      </c>
      <c r="G343" s="18">
        <f>G344</f>
        <v>20894.300000000003</v>
      </c>
      <c r="H343" s="2"/>
      <c r="I343" s="2"/>
    </row>
    <row r="344" spans="1:9" ht="15">
      <c r="A344" s="12">
        <f>A343+1</f>
        <v>161</v>
      </c>
      <c r="B344" s="27" t="s">
        <v>297</v>
      </c>
      <c r="C344" s="36">
        <v>956</v>
      </c>
      <c r="D344" s="19" t="s">
        <v>305</v>
      </c>
      <c r="E344" s="23" t="s">
        <v>298</v>
      </c>
      <c r="F344" s="37" t="s">
        <v>210</v>
      </c>
      <c r="G344" s="18">
        <f>G345+G346</f>
        <v>20894.300000000003</v>
      </c>
      <c r="H344" s="2"/>
      <c r="I344" s="2"/>
    </row>
    <row r="345" spans="1:9" ht="90">
      <c r="A345" s="12">
        <v>161</v>
      </c>
      <c r="B345" s="27" t="s">
        <v>270</v>
      </c>
      <c r="C345" s="36">
        <v>956</v>
      </c>
      <c r="D345" s="19" t="s">
        <v>305</v>
      </c>
      <c r="E345" s="23" t="s">
        <v>299</v>
      </c>
      <c r="F345" s="37" t="s">
        <v>210</v>
      </c>
      <c r="G345" s="18">
        <f>23139.5-160.6-2232.3+217.7-70</f>
        <v>20894.300000000003</v>
      </c>
      <c r="H345" s="2"/>
      <c r="I345" s="2"/>
    </row>
    <row r="346" spans="1:9" ht="30">
      <c r="A346" s="12">
        <f>A345+1</f>
        <v>162</v>
      </c>
      <c r="B346" s="17" t="s">
        <v>269</v>
      </c>
      <c r="C346" s="36"/>
      <c r="D346" s="19" t="s">
        <v>305</v>
      </c>
      <c r="E346" s="23" t="s">
        <v>209</v>
      </c>
      <c r="F346" s="37" t="s">
        <v>210</v>
      </c>
      <c r="G346" s="18"/>
      <c r="H346" s="2"/>
      <c r="I346" s="2"/>
    </row>
    <row r="347" spans="1:9" ht="120">
      <c r="A347" s="12">
        <v>162</v>
      </c>
      <c r="B347" s="26" t="s">
        <v>457</v>
      </c>
      <c r="C347" s="18">
        <v>956</v>
      </c>
      <c r="D347" s="19" t="s">
        <v>184</v>
      </c>
      <c r="E347" s="18"/>
      <c r="F347" s="19" t="s">
        <v>210</v>
      </c>
      <c r="G347" s="18">
        <f>G348</f>
        <v>369.1</v>
      </c>
      <c r="H347" s="2"/>
      <c r="I347" s="2"/>
    </row>
    <row r="348" spans="1:9" ht="45">
      <c r="A348" s="12">
        <f>A347+1</f>
        <v>163</v>
      </c>
      <c r="B348" s="27" t="s">
        <v>295</v>
      </c>
      <c r="C348" s="36">
        <v>956</v>
      </c>
      <c r="D348" s="19" t="s">
        <v>184</v>
      </c>
      <c r="E348" s="23" t="s">
        <v>296</v>
      </c>
      <c r="F348" s="37" t="s">
        <v>210</v>
      </c>
      <c r="G348" s="18">
        <f>G349</f>
        <v>369.1</v>
      </c>
      <c r="H348" s="2"/>
      <c r="I348" s="2"/>
    </row>
    <row r="349" spans="1:9" ht="15">
      <c r="A349" s="12">
        <v>163</v>
      </c>
      <c r="B349" s="27" t="s">
        <v>297</v>
      </c>
      <c r="C349" s="36">
        <v>956</v>
      </c>
      <c r="D349" s="19" t="s">
        <v>184</v>
      </c>
      <c r="E349" s="23" t="s">
        <v>298</v>
      </c>
      <c r="F349" s="37" t="s">
        <v>210</v>
      </c>
      <c r="G349" s="18">
        <f>G350</f>
        <v>369.1</v>
      </c>
      <c r="H349" s="2"/>
      <c r="I349" s="2"/>
    </row>
    <row r="350" spans="1:9" ht="90">
      <c r="A350" s="12">
        <f>A349+1</f>
        <v>164</v>
      </c>
      <c r="B350" s="27" t="s">
        <v>270</v>
      </c>
      <c r="C350" s="36">
        <v>956</v>
      </c>
      <c r="D350" s="19" t="s">
        <v>184</v>
      </c>
      <c r="E350" s="23" t="s">
        <v>299</v>
      </c>
      <c r="F350" s="37" t="s">
        <v>210</v>
      </c>
      <c r="G350" s="18">
        <v>369.1</v>
      </c>
      <c r="H350" s="2"/>
      <c r="I350" s="2"/>
    </row>
    <row r="351" spans="1:9" ht="195">
      <c r="A351" s="12">
        <v>164</v>
      </c>
      <c r="B351" s="28" t="s">
        <v>205</v>
      </c>
      <c r="C351" s="36"/>
      <c r="D351" s="19" t="s">
        <v>206</v>
      </c>
      <c r="E351" s="18"/>
      <c r="F351" s="19" t="s">
        <v>210</v>
      </c>
      <c r="G351" s="18">
        <f>G352</f>
        <v>99.10000000000001</v>
      </c>
      <c r="H351" s="2"/>
      <c r="I351" s="2"/>
    </row>
    <row r="352" spans="1:9" ht="45">
      <c r="A352" s="12">
        <f>A351+1</f>
        <v>165</v>
      </c>
      <c r="B352" s="27" t="s">
        <v>295</v>
      </c>
      <c r="C352" s="36"/>
      <c r="D352" s="19" t="s">
        <v>206</v>
      </c>
      <c r="E352" s="23" t="s">
        <v>296</v>
      </c>
      <c r="F352" s="37" t="s">
        <v>210</v>
      </c>
      <c r="G352" s="18">
        <f>G353</f>
        <v>99.10000000000001</v>
      </c>
      <c r="H352" s="2"/>
      <c r="I352" s="2"/>
    </row>
    <row r="353" spans="1:9" ht="15">
      <c r="A353" s="12">
        <v>165</v>
      </c>
      <c r="B353" s="27" t="s">
        <v>297</v>
      </c>
      <c r="C353" s="36"/>
      <c r="D353" s="19" t="s">
        <v>206</v>
      </c>
      <c r="E353" s="23" t="s">
        <v>298</v>
      </c>
      <c r="F353" s="37" t="s">
        <v>210</v>
      </c>
      <c r="G353" s="18">
        <f>G354</f>
        <v>99.10000000000001</v>
      </c>
      <c r="H353" s="2"/>
      <c r="I353" s="2"/>
    </row>
    <row r="354" spans="1:9" ht="90">
      <c r="A354" s="12">
        <f>A353+1</f>
        <v>166</v>
      </c>
      <c r="B354" s="27" t="s">
        <v>270</v>
      </c>
      <c r="C354" s="36"/>
      <c r="D354" s="19" t="s">
        <v>206</v>
      </c>
      <c r="E354" s="23" t="s">
        <v>299</v>
      </c>
      <c r="F354" s="37" t="s">
        <v>210</v>
      </c>
      <c r="G354" s="18">
        <f>89.4+9.7</f>
        <v>99.10000000000001</v>
      </c>
      <c r="H354" s="2"/>
      <c r="I354" s="2"/>
    </row>
    <row r="355" spans="1:9" ht="92.25" customHeight="1">
      <c r="A355" s="12">
        <v>166</v>
      </c>
      <c r="B355" s="28" t="s">
        <v>205</v>
      </c>
      <c r="C355" s="18">
        <v>956</v>
      </c>
      <c r="D355" s="19" t="s">
        <v>383</v>
      </c>
      <c r="E355" s="18"/>
      <c r="F355" s="19" t="s">
        <v>210</v>
      </c>
      <c r="G355" s="18">
        <f>G356</f>
        <v>374.7</v>
      </c>
      <c r="H355" s="2"/>
      <c r="I355" s="2"/>
    </row>
    <row r="356" spans="1:9" ht="45">
      <c r="A356" s="12">
        <f>A355+1</f>
        <v>167</v>
      </c>
      <c r="B356" s="27" t="s">
        <v>295</v>
      </c>
      <c r="C356" s="36">
        <v>956</v>
      </c>
      <c r="D356" s="19" t="s">
        <v>383</v>
      </c>
      <c r="E356" s="23" t="s">
        <v>296</v>
      </c>
      <c r="F356" s="37" t="s">
        <v>210</v>
      </c>
      <c r="G356" s="18">
        <f>G357</f>
        <v>374.7</v>
      </c>
      <c r="H356" s="2"/>
      <c r="I356" s="2"/>
    </row>
    <row r="357" spans="1:9" ht="15">
      <c r="A357" s="12">
        <v>167</v>
      </c>
      <c r="B357" s="27" t="s">
        <v>297</v>
      </c>
      <c r="C357" s="36">
        <v>956</v>
      </c>
      <c r="D357" s="19" t="s">
        <v>383</v>
      </c>
      <c r="E357" s="23" t="s">
        <v>298</v>
      </c>
      <c r="F357" s="37" t="s">
        <v>210</v>
      </c>
      <c r="G357" s="18">
        <f>G358</f>
        <v>374.7</v>
      </c>
      <c r="H357" s="2"/>
      <c r="I357" s="2"/>
    </row>
    <row r="358" spans="1:9" ht="90">
      <c r="A358" s="12">
        <f>A357+1</f>
        <v>168</v>
      </c>
      <c r="B358" s="27" t="s">
        <v>270</v>
      </c>
      <c r="C358" s="36">
        <v>956</v>
      </c>
      <c r="D358" s="19" t="s">
        <v>383</v>
      </c>
      <c r="E358" s="23" t="s">
        <v>299</v>
      </c>
      <c r="F358" s="37" t="s">
        <v>210</v>
      </c>
      <c r="G358" s="18">
        <f>337.9+36.8</f>
        <v>374.7</v>
      </c>
      <c r="H358" s="2"/>
      <c r="I358" s="2"/>
    </row>
    <row r="359" spans="1:9" ht="150.75">
      <c r="A359" s="12">
        <v>168</v>
      </c>
      <c r="B359" s="71" t="s">
        <v>567</v>
      </c>
      <c r="C359" s="36"/>
      <c r="D359" s="77" t="s">
        <v>569</v>
      </c>
      <c r="E359" s="23"/>
      <c r="F359" s="19" t="s">
        <v>210</v>
      </c>
      <c r="G359" s="18">
        <f>G360</f>
        <v>3191</v>
      </c>
      <c r="H359" s="2"/>
      <c r="I359" s="2"/>
    </row>
    <row r="360" spans="1:9" ht="45">
      <c r="A360" s="12">
        <f>A359+1</f>
        <v>169</v>
      </c>
      <c r="B360" s="27" t="s">
        <v>295</v>
      </c>
      <c r="C360" s="36"/>
      <c r="D360" s="77" t="s">
        <v>569</v>
      </c>
      <c r="E360" s="23" t="s">
        <v>296</v>
      </c>
      <c r="F360" s="19" t="s">
        <v>210</v>
      </c>
      <c r="G360" s="18">
        <f>G361</f>
        <v>3191</v>
      </c>
      <c r="H360" s="2"/>
      <c r="I360" s="2"/>
    </row>
    <row r="361" spans="1:9" ht="15.75">
      <c r="A361" s="12">
        <v>169</v>
      </c>
      <c r="B361" s="27" t="s">
        <v>297</v>
      </c>
      <c r="C361" s="36"/>
      <c r="D361" s="77" t="s">
        <v>569</v>
      </c>
      <c r="E361" s="23" t="s">
        <v>298</v>
      </c>
      <c r="F361" s="19" t="s">
        <v>210</v>
      </c>
      <c r="G361" s="18">
        <f>G362</f>
        <v>3191</v>
      </c>
      <c r="H361" s="2"/>
      <c r="I361" s="2"/>
    </row>
    <row r="362" spans="1:9" ht="30.75">
      <c r="A362" s="12">
        <f>A361+1</f>
        <v>170</v>
      </c>
      <c r="B362" s="17" t="s">
        <v>269</v>
      </c>
      <c r="C362" s="36"/>
      <c r="D362" s="77" t="s">
        <v>569</v>
      </c>
      <c r="E362" s="23" t="s">
        <v>209</v>
      </c>
      <c r="F362" s="19" t="s">
        <v>210</v>
      </c>
      <c r="G362" s="18">
        <v>3191</v>
      </c>
      <c r="H362" s="2"/>
      <c r="I362" s="2"/>
    </row>
    <row r="363" spans="1:9" ht="165.75">
      <c r="A363" s="12">
        <v>170</v>
      </c>
      <c r="B363" s="71" t="s">
        <v>568</v>
      </c>
      <c r="C363" s="36"/>
      <c r="D363" s="77" t="s">
        <v>570</v>
      </c>
      <c r="E363" s="23"/>
      <c r="F363" s="19" t="s">
        <v>210</v>
      </c>
      <c r="G363" s="18">
        <f>G364</f>
        <v>171.5</v>
      </c>
      <c r="H363" s="2"/>
      <c r="I363" s="2"/>
    </row>
    <row r="364" spans="1:9" ht="45">
      <c r="A364" s="12">
        <f>A363+1</f>
        <v>171</v>
      </c>
      <c r="B364" s="27" t="s">
        <v>295</v>
      </c>
      <c r="C364" s="36"/>
      <c r="D364" s="77" t="s">
        <v>570</v>
      </c>
      <c r="E364" s="23" t="s">
        <v>296</v>
      </c>
      <c r="F364" s="19" t="s">
        <v>210</v>
      </c>
      <c r="G364" s="18">
        <f>G365</f>
        <v>171.5</v>
      </c>
      <c r="H364" s="2"/>
      <c r="I364" s="2"/>
    </row>
    <row r="365" spans="1:9" ht="15.75">
      <c r="A365" s="12">
        <v>171</v>
      </c>
      <c r="B365" s="27" t="s">
        <v>297</v>
      </c>
      <c r="C365" s="36"/>
      <c r="D365" s="77" t="s">
        <v>570</v>
      </c>
      <c r="E365" s="23" t="s">
        <v>298</v>
      </c>
      <c r="F365" s="19" t="s">
        <v>210</v>
      </c>
      <c r="G365" s="18">
        <f>G366</f>
        <v>171.5</v>
      </c>
      <c r="H365" s="2"/>
      <c r="I365" s="2"/>
    </row>
    <row r="366" spans="1:9" ht="30.75">
      <c r="A366" s="12">
        <f>A365+1</f>
        <v>172</v>
      </c>
      <c r="B366" s="17" t="s">
        <v>269</v>
      </c>
      <c r="C366" s="36"/>
      <c r="D366" s="77" t="s">
        <v>570</v>
      </c>
      <c r="E366" s="23" t="s">
        <v>209</v>
      </c>
      <c r="F366" s="19" t="s">
        <v>210</v>
      </c>
      <c r="G366" s="18">
        <v>171.5</v>
      </c>
      <c r="H366" s="2"/>
      <c r="I366" s="2"/>
    </row>
    <row r="367" spans="1:9" ht="45">
      <c r="A367" s="12">
        <v>172</v>
      </c>
      <c r="B367" s="26" t="s">
        <v>473</v>
      </c>
      <c r="C367" s="36">
        <v>956</v>
      </c>
      <c r="D367" s="37" t="s">
        <v>306</v>
      </c>
      <c r="E367" s="36"/>
      <c r="F367" s="37"/>
      <c r="G367" s="36">
        <f>G376+G381+G385+G389+G368+G372</f>
        <v>19811.1</v>
      </c>
      <c r="H367" s="2"/>
      <c r="I367" s="2"/>
    </row>
    <row r="368" spans="1:9" ht="135">
      <c r="A368" s="12">
        <f>A367+1</f>
        <v>173</v>
      </c>
      <c r="B368" s="71" t="s">
        <v>221</v>
      </c>
      <c r="C368" s="36"/>
      <c r="D368" s="19" t="s">
        <v>530</v>
      </c>
      <c r="E368" s="18"/>
      <c r="F368" s="19" t="s">
        <v>469</v>
      </c>
      <c r="G368" s="18">
        <f>G369</f>
        <v>649.5</v>
      </c>
      <c r="H368" s="2"/>
      <c r="I368" s="2"/>
    </row>
    <row r="369" spans="1:9" ht="45">
      <c r="A369" s="12">
        <v>173</v>
      </c>
      <c r="B369" s="27" t="s">
        <v>295</v>
      </c>
      <c r="C369" s="36"/>
      <c r="D369" s="19" t="s">
        <v>530</v>
      </c>
      <c r="E369" s="18">
        <v>600</v>
      </c>
      <c r="F369" s="19" t="s">
        <v>469</v>
      </c>
      <c r="G369" s="18">
        <f>G370</f>
        <v>649.5</v>
      </c>
      <c r="H369" s="2"/>
      <c r="I369" s="2"/>
    </row>
    <row r="370" spans="1:9" ht="15">
      <c r="A370" s="12">
        <f>A369+1</f>
        <v>174</v>
      </c>
      <c r="B370" s="27" t="s">
        <v>297</v>
      </c>
      <c r="C370" s="36"/>
      <c r="D370" s="19" t="s">
        <v>530</v>
      </c>
      <c r="E370" s="18">
        <v>610</v>
      </c>
      <c r="F370" s="19" t="s">
        <v>469</v>
      </c>
      <c r="G370" s="18">
        <f>G371</f>
        <v>649.5</v>
      </c>
      <c r="H370" s="2"/>
      <c r="I370" s="2"/>
    </row>
    <row r="371" spans="1:9" ht="90">
      <c r="A371" s="12">
        <v>174</v>
      </c>
      <c r="B371" s="27" t="s">
        <v>270</v>
      </c>
      <c r="C371" s="36"/>
      <c r="D371" s="19" t="s">
        <v>530</v>
      </c>
      <c r="E371" s="18">
        <v>610</v>
      </c>
      <c r="F371" s="19" t="s">
        <v>469</v>
      </c>
      <c r="G371" s="18">
        <f>628.4+21.1</f>
        <v>649.5</v>
      </c>
      <c r="H371" s="2"/>
      <c r="I371" s="2"/>
    </row>
    <row r="372" spans="1:9" ht="255">
      <c r="A372" s="12">
        <f>A371+1</f>
        <v>175</v>
      </c>
      <c r="B372" s="27" t="s">
        <v>435</v>
      </c>
      <c r="C372" s="36"/>
      <c r="D372" s="19" t="s">
        <v>540</v>
      </c>
      <c r="E372" s="18"/>
      <c r="F372" s="37" t="s">
        <v>469</v>
      </c>
      <c r="G372" s="18">
        <f>G373</f>
        <v>864.4</v>
      </c>
      <c r="H372" s="2"/>
      <c r="I372" s="2"/>
    </row>
    <row r="373" spans="1:9" ht="45">
      <c r="A373" s="12">
        <v>175</v>
      </c>
      <c r="B373" s="27" t="s">
        <v>295</v>
      </c>
      <c r="C373" s="36"/>
      <c r="D373" s="19" t="s">
        <v>540</v>
      </c>
      <c r="E373" s="18">
        <v>600</v>
      </c>
      <c r="F373" s="37" t="s">
        <v>469</v>
      </c>
      <c r="G373" s="18">
        <f>G374</f>
        <v>864.4</v>
      </c>
      <c r="H373" s="2"/>
      <c r="I373" s="2"/>
    </row>
    <row r="374" spans="1:9" ht="15">
      <c r="A374" s="12">
        <f>A373+1</f>
        <v>176</v>
      </c>
      <c r="B374" s="27" t="s">
        <v>297</v>
      </c>
      <c r="C374" s="36"/>
      <c r="D374" s="19" t="s">
        <v>540</v>
      </c>
      <c r="E374" s="18">
        <v>610</v>
      </c>
      <c r="F374" s="37" t="s">
        <v>469</v>
      </c>
      <c r="G374" s="18">
        <f>G375</f>
        <v>864.4</v>
      </c>
      <c r="H374" s="2"/>
      <c r="I374" s="2"/>
    </row>
    <row r="375" spans="1:9" ht="90">
      <c r="A375" s="12">
        <v>176</v>
      </c>
      <c r="B375" s="27" t="s">
        <v>270</v>
      </c>
      <c r="C375" s="36"/>
      <c r="D375" s="19" t="s">
        <v>540</v>
      </c>
      <c r="E375" s="18">
        <v>610</v>
      </c>
      <c r="F375" s="37" t="s">
        <v>469</v>
      </c>
      <c r="G375" s="18">
        <f>646+218.4</f>
        <v>864.4</v>
      </c>
      <c r="H375" s="2"/>
      <c r="I375" s="2"/>
    </row>
    <row r="376" spans="1:9" ht="135">
      <c r="A376" s="12">
        <f>A375+1</f>
        <v>177</v>
      </c>
      <c r="B376" s="35" t="s">
        <v>454</v>
      </c>
      <c r="C376" s="36">
        <v>956</v>
      </c>
      <c r="D376" s="19" t="s">
        <v>308</v>
      </c>
      <c r="E376" s="36"/>
      <c r="F376" s="37" t="s">
        <v>469</v>
      </c>
      <c r="G376" s="36">
        <f>G377</f>
        <v>16348.699999999999</v>
      </c>
      <c r="H376" s="2"/>
      <c r="I376" s="2"/>
    </row>
    <row r="377" spans="1:9" ht="45">
      <c r="A377" s="12">
        <v>177</v>
      </c>
      <c r="B377" s="27" t="s">
        <v>295</v>
      </c>
      <c r="C377" s="36">
        <v>956</v>
      </c>
      <c r="D377" s="19" t="s">
        <v>308</v>
      </c>
      <c r="E377" s="23" t="s">
        <v>296</v>
      </c>
      <c r="F377" s="37" t="s">
        <v>469</v>
      </c>
      <c r="G377" s="18">
        <f>G378</f>
        <v>16348.699999999999</v>
      </c>
      <c r="H377" s="2"/>
      <c r="I377" s="2"/>
    </row>
    <row r="378" spans="1:9" ht="15">
      <c r="A378" s="12">
        <f>A377+1</f>
        <v>178</v>
      </c>
      <c r="B378" s="27" t="s">
        <v>297</v>
      </c>
      <c r="C378" s="36">
        <v>956</v>
      </c>
      <c r="D378" s="19" t="s">
        <v>308</v>
      </c>
      <c r="E378" s="23" t="s">
        <v>298</v>
      </c>
      <c r="F378" s="37" t="s">
        <v>469</v>
      </c>
      <c r="G378" s="18">
        <f>G379+G380</f>
        <v>16348.699999999999</v>
      </c>
      <c r="H378" s="2"/>
      <c r="I378" s="2"/>
    </row>
    <row r="379" spans="1:9" ht="90">
      <c r="A379" s="12">
        <v>178</v>
      </c>
      <c r="B379" s="27" t="s">
        <v>270</v>
      </c>
      <c r="C379" s="36">
        <v>956</v>
      </c>
      <c r="D379" s="19" t="s">
        <v>308</v>
      </c>
      <c r="E379" s="23" t="s">
        <v>299</v>
      </c>
      <c r="F379" s="37" t="s">
        <v>469</v>
      </c>
      <c r="G379" s="18">
        <f>16055.4+48+245.3</f>
        <v>16348.699999999999</v>
      </c>
      <c r="H379" s="2"/>
      <c r="I379" s="2"/>
    </row>
    <row r="380" spans="1:9" ht="30">
      <c r="A380" s="12">
        <f>A379+1</f>
        <v>179</v>
      </c>
      <c r="B380" s="17" t="s">
        <v>269</v>
      </c>
      <c r="C380" s="36"/>
      <c r="D380" s="19" t="s">
        <v>308</v>
      </c>
      <c r="E380" s="23" t="s">
        <v>209</v>
      </c>
      <c r="F380" s="37" t="s">
        <v>469</v>
      </c>
      <c r="G380" s="18"/>
      <c r="H380" s="2"/>
      <c r="I380" s="2"/>
    </row>
    <row r="381" spans="1:9" ht="150">
      <c r="A381" s="12">
        <v>179</v>
      </c>
      <c r="B381" s="26" t="s">
        <v>22</v>
      </c>
      <c r="C381" s="18">
        <v>956</v>
      </c>
      <c r="D381" s="19" t="s">
        <v>25</v>
      </c>
      <c r="E381" s="18"/>
      <c r="F381" s="37" t="s">
        <v>469</v>
      </c>
      <c r="G381" s="18">
        <f>G382</f>
        <v>1255</v>
      </c>
      <c r="H381" s="2"/>
      <c r="I381" s="2"/>
    </row>
    <row r="382" spans="1:9" ht="45">
      <c r="A382" s="12">
        <f>A381+1</f>
        <v>180</v>
      </c>
      <c r="B382" s="27" t="s">
        <v>295</v>
      </c>
      <c r="C382" s="36">
        <v>956</v>
      </c>
      <c r="D382" s="19" t="s">
        <v>25</v>
      </c>
      <c r="E382" s="23" t="s">
        <v>296</v>
      </c>
      <c r="F382" s="37" t="s">
        <v>469</v>
      </c>
      <c r="G382" s="18">
        <f>G383</f>
        <v>1255</v>
      </c>
      <c r="H382" s="2"/>
      <c r="I382" s="2"/>
    </row>
    <row r="383" spans="1:9" ht="15">
      <c r="A383" s="12">
        <v>180</v>
      </c>
      <c r="B383" s="27" t="s">
        <v>297</v>
      </c>
      <c r="C383" s="36">
        <v>956</v>
      </c>
      <c r="D383" s="19" t="s">
        <v>25</v>
      </c>
      <c r="E383" s="23" t="s">
        <v>298</v>
      </c>
      <c r="F383" s="37" t="s">
        <v>469</v>
      </c>
      <c r="G383" s="18">
        <f>G384</f>
        <v>1255</v>
      </c>
      <c r="H383" s="2"/>
      <c r="I383" s="2"/>
    </row>
    <row r="384" spans="1:9" ht="90">
      <c r="A384" s="12">
        <f>A383+1</f>
        <v>181</v>
      </c>
      <c r="B384" s="27" t="s">
        <v>270</v>
      </c>
      <c r="C384" s="36">
        <v>956</v>
      </c>
      <c r="D384" s="19" t="s">
        <v>25</v>
      </c>
      <c r="E384" s="23" t="s">
        <v>299</v>
      </c>
      <c r="F384" s="37" t="s">
        <v>469</v>
      </c>
      <c r="G384" s="18">
        <f>1216.9+38.1</f>
        <v>1255</v>
      </c>
      <c r="H384" s="2"/>
      <c r="I384" s="2"/>
    </row>
    <row r="385" spans="1:9" ht="210">
      <c r="A385" s="12">
        <v>181</v>
      </c>
      <c r="B385" s="28" t="s">
        <v>135</v>
      </c>
      <c r="C385" s="36"/>
      <c r="D385" s="19" t="s">
        <v>384</v>
      </c>
      <c r="E385" s="18"/>
      <c r="F385" s="37" t="s">
        <v>469</v>
      </c>
      <c r="G385" s="18">
        <f>G386</f>
        <v>25.5</v>
      </c>
      <c r="H385" s="2"/>
      <c r="I385" s="2"/>
    </row>
    <row r="386" spans="1:9" ht="45">
      <c r="A386" s="12">
        <f>A385+1</f>
        <v>182</v>
      </c>
      <c r="B386" s="27" t="s">
        <v>295</v>
      </c>
      <c r="C386" s="36"/>
      <c r="D386" s="19" t="s">
        <v>384</v>
      </c>
      <c r="E386" s="23" t="s">
        <v>296</v>
      </c>
      <c r="F386" s="37" t="s">
        <v>469</v>
      </c>
      <c r="G386" s="18">
        <f>G387</f>
        <v>25.5</v>
      </c>
      <c r="H386" s="2"/>
      <c r="I386" s="2"/>
    </row>
    <row r="387" spans="1:9" ht="15">
      <c r="A387" s="12">
        <v>182</v>
      </c>
      <c r="B387" s="27" t="s">
        <v>297</v>
      </c>
      <c r="C387" s="36"/>
      <c r="D387" s="19" t="s">
        <v>384</v>
      </c>
      <c r="E387" s="23" t="s">
        <v>298</v>
      </c>
      <c r="F387" s="37" t="s">
        <v>469</v>
      </c>
      <c r="G387" s="18">
        <f>G388</f>
        <v>25.5</v>
      </c>
      <c r="H387" s="2"/>
      <c r="I387" s="2"/>
    </row>
    <row r="388" spans="1:9" ht="90">
      <c r="A388" s="12">
        <f>A387+1</f>
        <v>183</v>
      </c>
      <c r="B388" s="27" t="s">
        <v>270</v>
      </c>
      <c r="C388" s="36"/>
      <c r="D388" s="19" t="s">
        <v>384</v>
      </c>
      <c r="E388" s="23" t="s">
        <v>299</v>
      </c>
      <c r="F388" s="37" t="s">
        <v>469</v>
      </c>
      <c r="G388" s="18">
        <v>25.5</v>
      </c>
      <c r="H388" s="2"/>
      <c r="I388" s="2"/>
    </row>
    <row r="389" spans="1:9" ht="180">
      <c r="A389" s="12">
        <v>183</v>
      </c>
      <c r="B389" s="27" t="s">
        <v>394</v>
      </c>
      <c r="C389" s="36"/>
      <c r="D389" s="19" t="s">
        <v>395</v>
      </c>
      <c r="E389" s="18"/>
      <c r="F389" s="19" t="s">
        <v>469</v>
      </c>
      <c r="G389" s="18">
        <f>G390</f>
        <v>668</v>
      </c>
      <c r="H389" s="2"/>
      <c r="I389" s="2"/>
    </row>
    <row r="390" spans="1:9" ht="45">
      <c r="A390" s="12">
        <f>A389+1</f>
        <v>184</v>
      </c>
      <c r="B390" s="27" t="s">
        <v>295</v>
      </c>
      <c r="C390" s="36"/>
      <c r="D390" s="19" t="s">
        <v>395</v>
      </c>
      <c r="E390" s="23" t="s">
        <v>296</v>
      </c>
      <c r="F390" s="19" t="s">
        <v>469</v>
      </c>
      <c r="G390" s="18">
        <f>G391</f>
        <v>668</v>
      </c>
      <c r="H390" s="2"/>
      <c r="I390" s="2"/>
    </row>
    <row r="391" spans="1:9" ht="15">
      <c r="A391" s="12">
        <v>184</v>
      </c>
      <c r="B391" s="27" t="s">
        <v>297</v>
      </c>
      <c r="C391" s="36"/>
      <c r="D391" s="19" t="s">
        <v>395</v>
      </c>
      <c r="E391" s="23" t="s">
        <v>298</v>
      </c>
      <c r="F391" s="19" t="s">
        <v>469</v>
      </c>
      <c r="G391" s="18">
        <f>G392</f>
        <v>668</v>
      </c>
      <c r="H391" s="2"/>
      <c r="I391" s="2"/>
    </row>
    <row r="392" spans="1:9" ht="90">
      <c r="A392" s="12">
        <f>A391+1</f>
        <v>185</v>
      </c>
      <c r="B392" s="27" t="s">
        <v>270</v>
      </c>
      <c r="C392" s="36"/>
      <c r="D392" s="19" t="s">
        <v>395</v>
      </c>
      <c r="E392" s="23" t="s">
        <v>299</v>
      </c>
      <c r="F392" s="19" t="s">
        <v>469</v>
      </c>
      <c r="G392" s="18">
        <f>620.2+47.8</f>
        <v>668</v>
      </c>
      <c r="H392" s="2"/>
      <c r="I392" s="2"/>
    </row>
    <row r="393" spans="1:9" ht="45">
      <c r="A393" s="12">
        <v>185</v>
      </c>
      <c r="B393" s="26" t="s">
        <v>409</v>
      </c>
      <c r="C393" s="18">
        <v>956</v>
      </c>
      <c r="D393" s="19" t="s">
        <v>309</v>
      </c>
      <c r="E393" s="18"/>
      <c r="F393" s="19"/>
      <c r="G393" s="38">
        <f>G409+G411+G426+G403+G413+G423+G394+G397+G400+G420</f>
        <v>22159.3</v>
      </c>
      <c r="H393" s="2"/>
      <c r="I393" s="2"/>
    </row>
    <row r="394" spans="1:9" ht="135">
      <c r="A394" s="12">
        <f>A393+1</f>
        <v>186</v>
      </c>
      <c r="B394" s="71" t="s">
        <v>583</v>
      </c>
      <c r="C394" s="18"/>
      <c r="D394" s="19" t="s">
        <v>531</v>
      </c>
      <c r="E394" s="18"/>
      <c r="F394" s="19" t="s">
        <v>410</v>
      </c>
      <c r="G394" s="38">
        <f>G395</f>
        <v>553.7</v>
      </c>
      <c r="H394" s="2"/>
      <c r="I394" s="2"/>
    </row>
    <row r="395" spans="1:9" ht="105">
      <c r="A395" s="12">
        <v>186</v>
      </c>
      <c r="B395" s="27" t="s">
        <v>96</v>
      </c>
      <c r="C395" s="18"/>
      <c r="D395" s="19" t="s">
        <v>531</v>
      </c>
      <c r="E395" s="18">
        <v>100</v>
      </c>
      <c r="F395" s="19" t="s">
        <v>410</v>
      </c>
      <c r="G395" s="38">
        <f>G396</f>
        <v>553.7</v>
      </c>
      <c r="H395" s="2"/>
      <c r="I395" s="2"/>
    </row>
    <row r="396" spans="1:9" ht="30">
      <c r="A396" s="12">
        <f>A395+1</f>
        <v>187</v>
      </c>
      <c r="B396" s="27" t="s">
        <v>502</v>
      </c>
      <c r="C396" s="18"/>
      <c r="D396" s="19" t="s">
        <v>531</v>
      </c>
      <c r="E396" s="18">
        <v>110</v>
      </c>
      <c r="F396" s="19" t="s">
        <v>410</v>
      </c>
      <c r="G396" s="38">
        <f>498.3+55.4</f>
        <v>553.7</v>
      </c>
      <c r="H396" s="2"/>
      <c r="I396" s="2"/>
    </row>
    <row r="397" spans="1:9" ht="135">
      <c r="A397" s="12">
        <v>187</v>
      </c>
      <c r="B397" s="31" t="s">
        <v>583</v>
      </c>
      <c r="C397" s="18"/>
      <c r="D397" s="19" t="s">
        <v>532</v>
      </c>
      <c r="E397" s="18"/>
      <c r="F397" s="19" t="s">
        <v>410</v>
      </c>
      <c r="G397" s="38">
        <f>G398</f>
        <v>72.1</v>
      </c>
      <c r="H397" s="2"/>
      <c r="I397" s="2"/>
    </row>
    <row r="398" spans="1:9" ht="105">
      <c r="A398" s="12">
        <f>A397+1</f>
        <v>188</v>
      </c>
      <c r="B398" s="21" t="s">
        <v>96</v>
      </c>
      <c r="C398" s="18"/>
      <c r="D398" s="19" t="s">
        <v>532</v>
      </c>
      <c r="E398" s="18">
        <v>100</v>
      </c>
      <c r="F398" s="19" t="s">
        <v>410</v>
      </c>
      <c r="G398" s="38">
        <f>G399</f>
        <v>72.1</v>
      </c>
      <c r="H398" s="2"/>
      <c r="I398" s="2"/>
    </row>
    <row r="399" spans="1:9" ht="45">
      <c r="A399" s="12">
        <v>188</v>
      </c>
      <c r="B399" s="21" t="s">
        <v>98</v>
      </c>
      <c r="C399" s="18"/>
      <c r="D399" s="19" t="s">
        <v>532</v>
      </c>
      <c r="E399" s="18">
        <v>120</v>
      </c>
      <c r="F399" s="19" t="s">
        <v>410</v>
      </c>
      <c r="G399" s="38">
        <f>63.8+8.3</f>
        <v>72.1</v>
      </c>
      <c r="H399" s="2"/>
      <c r="I399" s="2"/>
    </row>
    <row r="400" spans="1:9" ht="135">
      <c r="A400" s="12">
        <f>A399+1</f>
        <v>189</v>
      </c>
      <c r="B400" s="31" t="s">
        <v>583</v>
      </c>
      <c r="C400" s="18"/>
      <c r="D400" s="19" t="s">
        <v>533</v>
      </c>
      <c r="E400" s="18"/>
      <c r="F400" s="19" t="s">
        <v>410</v>
      </c>
      <c r="G400" s="38">
        <f>G401</f>
        <v>11.6</v>
      </c>
      <c r="H400" s="2"/>
      <c r="I400" s="2"/>
    </row>
    <row r="401" spans="1:9" ht="105">
      <c r="A401" s="12">
        <v>189</v>
      </c>
      <c r="B401" s="21" t="s">
        <v>96</v>
      </c>
      <c r="C401" s="18"/>
      <c r="D401" s="19" t="s">
        <v>533</v>
      </c>
      <c r="E401" s="18">
        <v>100</v>
      </c>
      <c r="F401" s="19" t="s">
        <v>410</v>
      </c>
      <c r="G401" s="38">
        <f>G402</f>
        <v>11.6</v>
      </c>
      <c r="H401" s="2"/>
      <c r="I401" s="2"/>
    </row>
    <row r="402" spans="1:9" ht="45">
      <c r="A402" s="12">
        <f>A401+1</f>
        <v>190</v>
      </c>
      <c r="B402" s="21" t="s">
        <v>98</v>
      </c>
      <c r="C402" s="18"/>
      <c r="D402" s="19" t="s">
        <v>533</v>
      </c>
      <c r="E402" s="18">
        <v>120</v>
      </c>
      <c r="F402" s="19" t="s">
        <v>410</v>
      </c>
      <c r="G402" s="38">
        <f>10.4+1.2</f>
        <v>11.6</v>
      </c>
      <c r="H402" s="2"/>
      <c r="I402" s="2"/>
    </row>
    <row r="403" spans="1:9" ht="180">
      <c r="A403" s="12">
        <v>190</v>
      </c>
      <c r="B403" s="17" t="s">
        <v>413</v>
      </c>
      <c r="C403" s="18"/>
      <c r="D403" s="19" t="s">
        <v>307</v>
      </c>
      <c r="E403" s="18"/>
      <c r="F403" s="19" t="s">
        <v>410</v>
      </c>
      <c r="G403" s="18">
        <f>G404+G406</f>
        <v>116.5</v>
      </c>
      <c r="H403" s="2"/>
      <c r="I403" s="2"/>
    </row>
    <row r="404" spans="1:9" ht="105">
      <c r="A404" s="12">
        <f>A403+1</f>
        <v>191</v>
      </c>
      <c r="B404" s="21" t="s">
        <v>96</v>
      </c>
      <c r="C404" s="18"/>
      <c r="D404" s="19" t="s">
        <v>307</v>
      </c>
      <c r="E404" s="23" t="s">
        <v>97</v>
      </c>
      <c r="F404" s="19" t="s">
        <v>410</v>
      </c>
      <c r="G404" s="18">
        <f>G405</f>
        <v>94.4</v>
      </c>
      <c r="H404" s="2"/>
      <c r="I404" s="2"/>
    </row>
    <row r="405" spans="1:9" ht="45">
      <c r="A405" s="12">
        <v>191</v>
      </c>
      <c r="B405" s="21" t="s">
        <v>98</v>
      </c>
      <c r="C405" s="18"/>
      <c r="D405" s="19" t="s">
        <v>307</v>
      </c>
      <c r="E405" s="23" t="s">
        <v>99</v>
      </c>
      <c r="F405" s="19" t="s">
        <v>410</v>
      </c>
      <c r="G405" s="18">
        <f>112.9-19.3+3.6-2.8</f>
        <v>94.4</v>
      </c>
      <c r="H405" s="2"/>
      <c r="I405" s="2"/>
    </row>
    <row r="406" spans="1:9" ht="45">
      <c r="A406" s="12">
        <f>A405+1</f>
        <v>192</v>
      </c>
      <c r="B406" s="21" t="s">
        <v>100</v>
      </c>
      <c r="C406" s="18"/>
      <c r="D406" s="19" t="s">
        <v>307</v>
      </c>
      <c r="E406" s="23" t="s">
        <v>101</v>
      </c>
      <c r="F406" s="19" t="s">
        <v>410</v>
      </c>
      <c r="G406" s="18">
        <f>G407</f>
        <v>22.1</v>
      </c>
      <c r="H406" s="2"/>
      <c r="I406" s="2"/>
    </row>
    <row r="407" spans="1:9" ht="45">
      <c r="A407" s="12">
        <v>192</v>
      </c>
      <c r="B407" s="21" t="s">
        <v>102</v>
      </c>
      <c r="C407" s="18"/>
      <c r="D407" s="19" t="s">
        <v>307</v>
      </c>
      <c r="E407" s="23" t="s">
        <v>103</v>
      </c>
      <c r="F407" s="19" t="s">
        <v>410</v>
      </c>
      <c r="G407" s="18">
        <f>19.3+2.8</f>
        <v>22.1</v>
      </c>
      <c r="H407" s="2"/>
      <c r="I407" s="2"/>
    </row>
    <row r="408" spans="1:9" ht="135">
      <c r="A408" s="12">
        <f>A407+1</f>
        <v>193</v>
      </c>
      <c r="B408" s="21" t="s">
        <v>159</v>
      </c>
      <c r="C408" s="18"/>
      <c r="D408" s="19" t="s">
        <v>310</v>
      </c>
      <c r="E408" s="23"/>
      <c r="F408" s="19" t="s">
        <v>410</v>
      </c>
      <c r="G408" s="38">
        <f>G409+G411</f>
        <v>2088.4</v>
      </c>
      <c r="H408" s="2"/>
      <c r="I408" s="2"/>
    </row>
    <row r="409" spans="1:9" ht="105">
      <c r="A409" s="12">
        <v>193</v>
      </c>
      <c r="B409" s="27" t="s">
        <v>96</v>
      </c>
      <c r="C409" s="18">
        <v>956</v>
      </c>
      <c r="D409" s="19" t="s">
        <v>310</v>
      </c>
      <c r="E409" s="23" t="s">
        <v>97</v>
      </c>
      <c r="F409" s="19" t="s">
        <v>410</v>
      </c>
      <c r="G409" s="18">
        <f>G410</f>
        <v>1700.5</v>
      </c>
      <c r="H409" s="2"/>
      <c r="I409" s="2"/>
    </row>
    <row r="410" spans="1:9" ht="45">
      <c r="A410" s="12">
        <f>A409+1</f>
        <v>194</v>
      </c>
      <c r="B410" s="27" t="s">
        <v>98</v>
      </c>
      <c r="C410" s="18">
        <v>956</v>
      </c>
      <c r="D410" s="19" t="s">
        <v>310</v>
      </c>
      <c r="E410" s="23" t="s">
        <v>99</v>
      </c>
      <c r="F410" s="19" t="s">
        <v>410</v>
      </c>
      <c r="G410" s="18">
        <v>1700.5</v>
      </c>
      <c r="H410" s="2"/>
      <c r="I410" s="2"/>
    </row>
    <row r="411" spans="1:9" ht="45">
      <c r="A411" s="12">
        <v>194</v>
      </c>
      <c r="B411" s="27" t="s">
        <v>100</v>
      </c>
      <c r="C411" s="18">
        <v>956</v>
      </c>
      <c r="D411" s="19" t="s">
        <v>310</v>
      </c>
      <c r="E411" s="23" t="s">
        <v>101</v>
      </c>
      <c r="F411" s="19" t="s">
        <v>410</v>
      </c>
      <c r="G411" s="18">
        <f>G412</f>
        <v>387.9</v>
      </c>
      <c r="H411" s="2"/>
      <c r="I411" s="2"/>
    </row>
    <row r="412" spans="1:9" ht="45">
      <c r="A412" s="12">
        <f>A411+1</f>
        <v>195</v>
      </c>
      <c r="B412" s="27" t="s">
        <v>102</v>
      </c>
      <c r="C412" s="18">
        <v>956</v>
      </c>
      <c r="D412" s="19" t="s">
        <v>310</v>
      </c>
      <c r="E412" s="23" t="s">
        <v>103</v>
      </c>
      <c r="F412" s="19" t="s">
        <v>410</v>
      </c>
      <c r="G412" s="18">
        <f>74.3+243.6+70</f>
        <v>387.9</v>
      </c>
      <c r="H412" s="2"/>
      <c r="I412" s="2"/>
    </row>
    <row r="413" spans="1:9" ht="120">
      <c r="A413" s="12">
        <v>195</v>
      </c>
      <c r="B413" s="27" t="s">
        <v>408</v>
      </c>
      <c r="C413" s="18"/>
      <c r="D413" s="19" t="s">
        <v>404</v>
      </c>
      <c r="E413" s="23"/>
      <c r="F413" s="19" t="s">
        <v>410</v>
      </c>
      <c r="G413" s="18">
        <f>G414+G416+G418</f>
        <v>13187.1</v>
      </c>
      <c r="H413" s="2"/>
      <c r="I413" s="2"/>
    </row>
    <row r="414" spans="1:9" ht="105">
      <c r="A414" s="12">
        <f>A413+1</f>
        <v>196</v>
      </c>
      <c r="B414" s="27" t="s">
        <v>96</v>
      </c>
      <c r="C414" s="18"/>
      <c r="D414" s="19" t="s">
        <v>404</v>
      </c>
      <c r="E414" s="23" t="s">
        <v>97</v>
      </c>
      <c r="F414" s="19" t="s">
        <v>410</v>
      </c>
      <c r="G414" s="18">
        <f>G415</f>
        <v>12520.4</v>
      </c>
      <c r="H414" s="2"/>
      <c r="I414" s="2"/>
    </row>
    <row r="415" spans="1:9" ht="30">
      <c r="A415" s="12">
        <v>196</v>
      </c>
      <c r="B415" s="27" t="s">
        <v>502</v>
      </c>
      <c r="C415" s="18"/>
      <c r="D415" s="19" t="s">
        <v>404</v>
      </c>
      <c r="E415" s="23" t="s">
        <v>503</v>
      </c>
      <c r="F415" s="19" t="s">
        <v>410</v>
      </c>
      <c r="G415" s="18">
        <f>12113.6-34+440.8</f>
        <v>12520.4</v>
      </c>
      <c r="H415" s="2"/>
      <c r="I415" s="2"/>
    </row>
    <row r="416" spans="1:9" ht="45">
      <c r="A416" s="12">
        <f>A415+1</f>
        <v>197</v>
      </c>
      <c r="B416" s="27" t="s">
        <v>100</v>
      </c>
      <c r="C416" s="18"/>
      <c r="D416" s="19" t="s">
        <v>404</v>
      </c>
      <c r="E416" s="23" t="s">
        <v>101</v>
      </c>
      <c r="F416" s="19" t="s">
        <v>410</v>
      </c>
      <c r="G416" s="18">
        <f>G417</f>
        <v>659.7</v>
      </c>
      <c r="H416" s="2"/>
      <c r="I416" s="2"/>
    </row>
    <row r="417" spans="1:9" ht="45">
      <c r="A417" s="12">
        <v>197</v>
      </c>
      <c r="B417" s="27" t="s">
        <v>102</v>
      </c>
      <c r="C417" s="18"/>
      <c r="D417" s="19" t="s">
        <v>404</v>
      </c>
      <c r="E417" s="23" t="s">
        <v>103</v>
      </c>
      <c r="F417" s="19" t="s">
        <v>410</v>
      </c>
      <c r="G417" s="18">
        <f>457.6+202.1</f>
        <v>659.7</v>
      </c>
      <c r="H417" s="2"/>
      <c r="I417" s="2"/>
    </row>
    <row r="418" spans="1:9" ht="15">
      <c r="A418" s="12">
        <f>A417+1</f>
        <v>198</v>
      </c>
      <c r="B418" s="27" t="s">
        <v>19</v>
      </c>
      <c r="C418" s="18"/>
      <c r="D418" s="19" t="s">
        <v>404</v>
      </c>
      <c r="E418" s="23" t="s">
        <v>417</v>
      </c>
      <c r="F418" s="19" t="s">
        <v>410</v>
      </c>
      <c r="G418" s="18">
        <f>G419</f>
        <v>7</v>
      </c>
      <c r="H418" s="2"/>
      <c r="I418" s="2"/>
    </row>
    <row r="419" spans="1:9" ht="30">
      <c r="A419" s="12">
        <v>198</v>
      </c>
      <c r="B419" s="27" t="s">
        <v>20</v>
      </c>
      <c r="C419" s="18"/>
      <c r="D419" s="19" t="s">
        <v>404</v>
      </c>
      <c r="E419" s="23" t="s">
        <v>15</v>
      </c>
      <c r="F419" s="19" t="s">
        <v>410</v>
      </c>
      <c r="G419" s="18">
        <f>5+2</f>
        <v>7</v>
      </c>
      <c r="H419" s="2"/>
      <c r="I419" s="2"/>
    </row>
    <row r="420" spans="1:9" ht="210">
      <c r="A420" s="12">
        <f>A419+1</f>
        <v>199</v>
      </c>
      <c r="B420" s="28" t="s">
        <v>397</v>
      </c>
      <c r="C420" s="18"/>
      <c r="D420" s="19" t="s">
        <v>398</v>
      </c>
      <c r="E420" s="23"/>
      <c r="F420" s="19" t="s">
        <v>410</v>
      </c>
      <c r="G420" s="18">
        <f>G421</f>
        <v>34</v>
      </c>
      <c r="H420" s="2"/>
      <c r="I420" s="2"/>
    </row>
    <row r="421" spans="1:9" ht="105">
      <c r="A421" s="12">
        <v>199</v>
      </c>
      <c r="B421" s="27" t="s">
        <v>96</v>
      </c>
      <c r="C421" s="18"/>
      <c r="D421" s="19" t="s">
        <v>398</v>
      </c>
      <c r="E421" s="23" t="s">
        <v>97</v>
      </c>
      <c r="F421" s="19" t="s">
        <v>410</v>
      </c>
      <c r="G421" s="18">
        <f>G422</f>
        <v>34</v>
      </c>
      <c r="H421" s="2"/>
      <c r="I421" s="2"/>
    </row>
    <row r="422" spans="1:9" ht="30">
      <c r="A422" s="12">
        <f>A421+1</f>
        <v>200</v>
      </c>
      <c r="B422" s="27" t="s">
        <v>502</v>
      </c>
      <c r="C422" s="18"/>
      <c r="D422" s="19" t="s">
        <v>398</v>
      </c>
      <c r="E422" s="23" t="s">
        <v>503</v>
      </c>
      <c r="F422" s="19" t="s">
        <v>410</v>
      </c>
      <c r="G422" s="18">
        <v>34</v>
      </c>
      <c r="H422" s="2"/>
      <c r="I422" s="2"/>
    </row>
    <row r="423" spans="1:9" ht="135">
      <c r="A423" s="12">
        <v>200</v>
      </c>
      <c r="B423" s="28" t="s">
        <v>403</v>
      </c>
      <c r="C423" s="18"/>
      <c r="D423" s="19" t="s">
        <v>405</v>
      </c>
      <c r="E423" s="23"/>
      <c r="F423" s="19" t="s">
        <v>410</v>
      </c>
      <c r="G423" s="18">
        <f>G424</f>
        <v>5830.2</v>
      </c>
      <c r="H423" s="2"/>
      <c r="I423" s="2"/>
    </row>
    <row r="424" spans="1:9" ht="105">
      <c r="A424" s="12">
        <f>A423+1</f>
        <v>201</v>
      </c>
      <c r="B424" s="27" t="s">
        <v>96</v>
      </c>
      <c r="C424" s="18"/>
      <c r="D424" s="19" t="s">
        <v>405</v>
      </c>
      <c r="E424" s="23" t="s">
        <v>97</v>
      </c>
      <c r="F424" s="19" t="s">
        <v>410</v>
      </c>
      <c r="G424" s="18">
        <f>G425</f>
        <v>5830.2</v>
      </c>
      <c r="H424" s="2"/>
      <c r="I424" s="2"/>
    </row>
    <row r="425" spans="1:9" ht="45">
      <c r="A425" s="12">
        <v>201</v>
      </c>
      <c r="B425" s="27" t="s">
        <v>98</v>
      </c>
      <c r="C425" s="18"/>
      <c r="D425" s="19" t="s">
        <v>405</v>
      </c>
      <c r="E425" s="23" t="s">
        <v>503</v>
      </c>
      <c r="F425" s="19" t="s">
        <v>410</v>
      </c>
      <c r="G425" s="18">
        <f>5764.3+65.9</f>
        <v>5830.2</v>
      </c>
      <c r="H425" s="2"/>
      <c r="I425" s="2"/>
    </row>
    <row r="426" spans="1:9" ht="165">
      <c r="A426" s="12">
        <f>A425+1</f>
        <v>202</v>
      </c>
      <c r="B426" s="35" t="s">
        <v>182</v>
      </c>
      <c r="C426" s="18">
        <v>956</v>
      </c>
      <c r="D426" s="19" t="s">
        <v>311</v>
      </c>
      <c r="E426" s="19"/>
      <c r="F426" s="23" t="s">
        <v>410</v>
      </c>
      <c r="G426" s="18">
        <f>G427</f>
        <v>265.7</v>
      </c>
      <c r="H426" s="2"/>
      <c r="I426" s="2"/>
    </row>
    <row r="427" spans="1:9" ht="45">
      <c r="A427" s="12">
        <v>202</v>
      </c>
      <c r="B427" s="27" t="s">
        <v>98</v>
      </c>
      <c r="C427" s="18">
        <v>956</v>
      </c>
      <c r="D427" s="19" t="s">
        <v>311</v>
      </c>
      <c r="E427" s="19" t="s">
        <v>99</v>
      </c>
      <c r="F427" s="23" t="s">
        <v>410</v>
      </c>
      <c r="G427" s="18">
        <v>265.7</v>
      </c>
      <c r="H427" s="2"/>
      <c r="I427" s="2"/>
    </row>
    <row r="428" spans="1:9" ht="78.75">
      <c r="A428" s="12">
        <f>A427+1</f>
        <v>203</v>
      </c>
      <c r="B428" s="13" t="s">
        <v>289</v>
      </c>
      <c r="C428" s="14">
        <v>964</v>
      </c>
      <c r="D428" s="15" t="s">
        <v>312</v>
      </c>
      <c r="E428" s="14"/>
      <c r="F428" s="15"/>
      <c r="G428" s="57">
        <f>G429+G510+G540</f>
        <v>39953.7</v>
      </c>
      <c r="H428" s="2"/>
      <c r="I428" s="2"/>
    </row>
    <row r="429" spans="1:9" ht="30">
      <c r="A429" s="12">
        <v>203</v>
      </c>
      <c r="B429" s="26" t="s">
        <v>148</v>
      </c>
      <c r="C429" s="18">
        <v>964</v>
      </c>
      <c r="D429" s="19" t="s">
        <v>313</v>
      </c>
      <c r="E429" s="18"/>
      <c r="F429" s="19"/>
      <c r="G429" s="24">
        <f>G446+G450+G454+G457+G461+G466+G470+G474+G430+G434+G438+G442+G486+G490+G478+G482+G494+G498+G502+G506</f>
        <v>28533.3</v>
      </c>
      <c r="H429" s="2"/>
      <c r="I429" s="2"/>
    </row>
    <row r="430" spans="1:9" ht="150">
      <c r="A430" s="12">
        <f>A429+1</f>
        <v>204</v>
      </c>
      <c r="B430" s="26" t="s">
        <v>345</v>
      </c>
      <c r="C430" s="18"/>
      <c r="D430" s="19" t="s">
        <v>534</v>
      </c>
      <c r="E430" s="18"/>
      <c r="F430" s="19" t="s">
        <v>553</v>
      </c>
      <c r="G430" s="18">
        <f>G431</f>
        <v>14.8</v>
      </c>
      <c r="H430" s="2"/>
      <c r="I430" s="2"/>
    </row>
    <row r="431" spans="1:9" ht="45">
      <c r="A431" s="12">
        <v>204</v>
      </c>
      <c r="B431" s="27" t="s">
        <v>295</v>
      </c>
      <c r="C431" s="18"/>
      <c r="D431" s="19" t="s">
        <v>534</v>
      </c>
      <c r="E431" s="18">
        <v>600</v>
      </c>
      <c r="F431" s="19" t="s">
        <v>553</v>
      </c>
      <c r="G431" s="18">
        <f>G432</f>
        <v>14.8</v>
      </c>
      <c r="H431" s="2"/>
      <c r="I431" s="2"/>
    </row>
    <row r="432" spans="1:9" ht="15">
      <c r="A432" s="12">
        <f>A431+1</f>
        <v>205</v>
      </c>
      <c r="B432" s="27" t="s">
        <v>160</v>
      </c>
      <c r="C432" s="18"/>
      <c r="D432" s="19" t="s">
        <v>534</v>
      </c>
      <c r="E432" s="18">
        <v>620</v>
      </c>
      <c r="F432" s="19" t="s">
        <v>553</v>
      </c>
      <c r="G432" s="18">
        <f>G433</f>
        <v>14.8</v>
      </c>
      <c r="H432" s="2"/>
      <c r="I432" s="2"/>
    </row>
    <row r="433" spans="1:9" ht="90">
      <c r="A433" s="12">
        <v>205</v>
      </c>
      <c r="B433" s="27" t="s">
        <v>272</v>
      </c>
      <c r="C433" s="18"/>
      <c r="D433" s="19" t="s">
        <v>534</v>
      </c>
      <c r="E433" s="18">
        <v>621</v>
      </c>
      <c r="F433" s="19" t="s">
        <v>553</v>
      </c>
      <c r="G433" s="18">
        <f>13.3+1.5</f>
        <v>14.8</v>
      </c>
      <c r="H433" s="2"/>
      <c r="I433" s="2"/>
    </row>
    <row r="434" spans="1:9" ht="150">
      <c r="A434" s="12">
        <f>A433+1</f>
        <v>206</v>
      </c>
      <c r="B434" s="71" t="s">
        <v>345</v>
      </c>
      <c r="C434" s="18"/>
      <c r="D434" s="19" t="s">
        <v>535</v>
      </c>
      <c r="E434" s="18"/>
      <c r="F434" s="19" t="s">
        <v>553</v>
      </c>
      <c r="G434" s="18">
        <f>G435</f>
        <v>402.2</v>
      </c>
      <c r="H434" s="2"/>
      <c r="I434" s="2"/>
    </row>
    <row r="435" spans="1:9" ht="45">
      <c r="A435" s="12">
        <v>206</v>
      </c>
      <c r="B435" s="27" t="s">
        <v>295</v>
      </c>
      <c r="C435" s="18"/>
      <c r="D435" s="19" t="s">
        <v>535</v>
      </c>
      <c r="E435" s="18">
        <v>600</v>
      </c>
      <c r="F435" s="19" t="s">
        <v>553</v>
      </c>
      <c r="G435" s="18">
        <f>G436</f>
        <v>402.2</v>
      </c>
      <c r="H435" s="2"/>
      <c r="I435" s="2"/>
    </row>
    <row r="436" spans="1:9" ht="15">
      <c r="A436" s="12">
        <f>A435+1</f>
        <v>207</v>
      </c>
      <c r="B436" s="27" t="s">
        <v>297</v>
      </c>
      <c r="C436" s="18"/>
      <c r="D436" s="19" t="s">
        <v>535</v>
      </c>
      <c r="E436" s="18">
        <v>610</v>
      </c>
      <c r="F436" s="19" t="s">
        <v>553</v>
      </c>
      <c r="G436" s="18">
        <f>G437</f>
        <v>402.2</v>
      </c>
      <c r="H436" s="2"/>
      <c r="I436" s="2"/>
    </row>
    <row r="437" spans="1:9" ht="90">
      <c r="A437" s="12">
        <v>207</v>
      </c>
      <c r="B437" s="27" t="s">
        <v>270</v>
      </c>
      <c r="C437" s="18"/>
      <c r="D437" s="19" t="s">
        <v>535</v>
      </c>
      <c r="E437" s="18">
        <v>611</v>
      </c>
      <c r="F437" s="19" t="s">
        <v>553</v>
      </c>
      <c r="G437" s="18">
        <f>386.3+15.9</f>
        <v>402.2</v>
      </c>
      <c r="H437" s="2"/>
      <c r="I437" s="2"/>
    </row>
    <row r="438" spans="1:9" ht="150">
      <c r="A438" s="12">
        <f>A437+1</f>
        <v>208</v>
      </c>
      <c r="B438" s="27" t="s">
        <v>345</v>
      </c>
      <c r="C438" s="22"/>
      <c r="D438" s="19" t="s">
        <v>536</v>
      </c>
      <c r="E438" s="23"/>
      <c r="F438" s="19" t="s">
        <v>554</v>
      </c>
      <c r="G438" s="18">
        <f>G439</f>
        <v>24.8</v>
      </c>
      <c r="H438" s="2"/>
      <c r="I438" s="2"/>
    </row>
    <row r="439" spans="1:9" ht="45">
      <c r="A439" s="12">
        <v>208</v>
      </c>
      <c r="B439" s="27" t="s">
        <v>295</v>
      </c>
      <c r="C439" s="22"/>
      <c r="D439" s="19" t="s">
        <v>536</v>
      </c>
      <c r="E439" s="23" t="s">
        <v>296</v>
      </c>
      <c r="F439" s="19" t="s">
        <v>554</v>
      </c>
      <c r="G439" s="18">
        <f>G440</f>
        <v>24.8</v>
      </c>
      <c r="H439" s="2"/>
      <c r="I439" s="2"/>
    </row>
    <row r="440" spans="1:9" ht="15">
      <c r="A440" s="12">
        <f>A439+1</f>
        <v>209</v>
      </c>
      <c r="B440" s="27" t="s">
        <v>160</v>
      </c>
      <c r="C440" s="22"/>
      <c r="D440" s="19" t="s">
        <v>536</v>
      </c>
      <c r="E440" s="23" t="s">
        <v>161</v>
      </c>
      <c r="F440" s="19" t="s">
        <v>554</v>
      </c>
      <c r="G440" s="18">
        <f>G441</f>
        <v>24.8</v>
      </c>
      <c r="H440" s="2"/>
      <c r="I440" s="2"/>
    </row>
    <row r="441" spans="1:9" ht="30">
      <c r="A441" s="12">
        <v>209</v>
      </c>
      <c r="B441" s="27" t="s">
        <v>164</v>
      </c>
      <c r="C441" s="22"/>
      <c r="D441" s="19" t="s">
        <v>536</v>
      </c>
      <c r="E441" s="23" t="s">
        <v>163</v>
      </c>
      <c r="F441" s="19" t="s">
        <v>554</v>
      </c>
      <c r="G441" s="18">
        <f>22.3+2.5</f>
        <v>24.8</v>
      </c>
      <c r="H441" s="2"/>
      <c r="I441" s="2"/>
    </row>
    <row r="442" spans="1:9" ht="285">
      <c r="A442" s="12">
        <f>A441+1</f>
        <v>210</v>
      </c>
      <c r="B442" s="27" t="s">
        <v>58</v>
      </c>
      <c r="C442" s="22"/>
      <c r="D442" s="19" t="s">
        <v>541</v>
      </c>
      <c r="E442" s="18"/>
      <c r="F442" s="19" t="s">
        <v>554</v>
      </c>
      <c r="G442" s="18">
        <f>G443</f>
        <v>432.1</v>
      </c>
      <c r="H442" s="2"/>
      <c r="I442" s="2"/>
    </row>
    <row r="443" spans="1:9" ht="45">
      <c r="A443" s="12">
        <v>210</v>
      </c>
      <c r="B443" s="27" t="s">
        <v>295</v>
      </c>
      <c r="C443" s="22"/>
      <c r="D443" s="19" t="s">
        <v>541</v>
      </c>
      <c r="E443" s="18">
        <v>600</v>
      </c>
      <c r="F443" s="19" t="s">
        <v>554</v>
      </c>
      <c r="G443" s="18">
        <f>G444</f>
        <v>432.1</v>
      </c>
      <c r="H443" s="2"/>
      <c r="I443" s="2"/>
    </row>
    <row r="444" spans="1:9" ht="15">
      <c r="A444" s="12">
        <f>A443+1</f>
        <v>211</v>
      </c>
      <c r="B444" s="27" t="s">
        <v>297</v>
      </c>
      <c r="C444" s="22"/>
      <c r="D444" s="19" t="s">
        <v>541</v>
      </c>
      <c r="E444" s="18">
        <v>610</v>
      </c>
      <c r="F444" s="19" t="s">
        <v>554</v>
      </c>
      <c r="G444" s="18">
        <f>G445</f>
        <v>432.1</v>
      </c>
      <c r="H444" s="2"/>
      <c r="I444" s="2"/>
    </row>
    <row r="445" spans="1:9" ht="90">
      <c r="A445" s="12">
        <v>211</v>
      </c>
      <c r="B445" s="27" t="s">
        <v>270</v>
      </c>
      <c r="C445" s="22"/>
      <c r="D445" s="19" t="s">
        <v>541</v>
      </c>
      <c r="E445" s="18">
        <v>611</v>
      </c>
      <c r="F445" s="19" t="s">
        <v>554</v>
      </c>
      <c r="G445" s="18">
        <f>448.3-16.2</f>
        <v>432.1</v>
      </c>
      <c r="H445" s="2"/>
      <c r="I445" s="2"/>
    </row>
    <row r="446" spans="1:9" ht="135">
      <c r="A446" s="12">
        <f>A445+1</f>
        <v>212</v>
      </c>
      <c r="B446" s="35" t="s">
        <v>147</v>
      </c>
      <c r="C446" s="18">
        <v>964</v>
      </c>
      <c r="D446" s="19" t="s">
        <v>314</v>
      </c>
      <c r="E446" s="18"/>
      <c r="F446" s="19" t="s">
        <v>554</v>
      </c>
      <c r="G446" s="24">
        <f>G447</f>
        <v>473.2</v>
      </c>
      <c r="H446" s="2"/>
      <c r="I446" s="2"/>
    </row>
    <row r="447" spans="1:9" ht="45">
      <c r="A447" s="12">
        <v>212</v>
      </c>
      <c r="B447" s="27" t="s">
        <v>295</v>
      </c>
      <c r="C447" s="22">
        <v>964</v>
      </c>
      <c r="D447" s="19" t="s">
        <v>314</v>
      </c>
      <c r="E447" s="23" t="s">
        <v>296</v>
      </c>
      <c r="F447" s="19" t="s">
        <v>554</v>
      </c>
      <c r="G447" s="24">
        <f>G448</f>
        <v>473.2</v>
      </c>
      <c r="H447" s="2"/>
      <c r="I447" s="2"/>
    </row>
    <row r="448" spans="1:9" ht="15">
      <c r="A448" s="12">
        <f>A447+1</f>
        <v>213</v>
      </c>
      <c r="B448" s="27" t="s">
        <v>160</v>
      </c>
      <c r="C448" s="22">
        <v>964</v>
      </c>
      <c r="D448" s="19" t="s">
        <v>314</v>
      </c>
      <c r="E448" s="23" t="s">
        <v>161</v>
      </c>
      <c r="F448" s="19" t="s">
        <v>554</v>
      </c>
      <c r="G448" s="24">
        <f>G449</f>
        <v>473.2</v>
      </c>
      <c r="H448" s="2"/>
      <c r="I448" s="2"/>
    </row>
    <row r="449" spans="1:9" ht="90">
      <c r="A449" s="12">
        <v>213</v>
      </c>
      <c r="B449" s="27" t="s">
        <v>272</v>
      </c>
      <c r="C449" s="22">
        <v>964</v>
      </c>
      <c r="D449" s="19" t="s">
        <v>314</v>
      </c>
      <c r="E449" s="23" t="s">
        <v>162</v>
      </c>
      <c r="F449" s="19" t="s">
        <v>554</v>
      </c>
      <c r="G449" s="24">
        <f>400+73.2</f>
        <v>473.2</v>
      </c>
      <c r="H449" s="2"/>
      <c r="I449" s="2"/>
    </row>
    <row r="450" spans="1:9" ht="150">
      <c r="A450" s="12">
        <f>A449+1</f>
        <v>214</v>
      </c>
      <c r="B450" s="26" t="s">
        <v>428</v>
      </c>
      <c r="C450" s="22"/>
      <c r="D450" s="19" t="s">
        <v>429</v>
      </c>
      <c r="E450" s="18"/>
      <c r="F450" s="19" t="s">
        <v>554</v>
      </c>
      <c r="G450" s="24">
        <f>G451</f>
        <v>562.3</v>
      </c>
      <c r="H450" s="2"/>
      <c r="I450" s="2"/>
    </row>
    <row r="451" spans="1:9" ht="45">
      <c r="A451" s="12">
        <v>214</v>
      </c>
      <c r="B451" s="27" t="s">
        <v>295</v>
      </c>
      <c r="C451" s="22"/>
      <c r="D451" s="19" t="s">
        <v>429</v>
      </c>
      <c r="E451" s="23" t="s">
        <v>296</v>
      </c>
      <c r="F451" s="19" t="s">
        <v>554</v>
      </c>
      <c r="G451" s="24">
        <f>G452</f>
        <v>562.3</v>
      </c>
      <c r="H451" s="2"/>
      <c r="I451" s="2"/>
    </row>
    <row r="452" spans="1:9" ht="15">
      <c r="A452" s="12">
        <f>A451+1</f>
        <v>215</v>
      </c>
      <c r="B452" s="27" t="s">
        <v>160</v>
      </c>
      <c r="C452" s="22"/>
      <c r="D452" s="19" t="s">
        <v>429</v>
      </c>
      <c r="E452" s="23" t="s">
        <v>161</v>
      </c>
      <c r="F452" s="19" t="s">
        <v>554</v>
      </c>
      <c r="G452" s="24">
        <f>G453</f>
        <v>562.3</v>
      </c>
      <c r="H452" s="2"/>
      <c r="I452" s="2"/>
    </row>
    <row r="453" spans="1:9" ht="90">
      <c r="A453" s="12">
        <v>215</v>
      </c>
      <c r="B453" s="27" t="s">
        <v>272</v>
      </c>
      <c r="C453" s="22"/>
      <c r="D453" s="19" t="s">
        <v>429</v>
      </c>
      <c r="E453" s="23" t="s">
        <v>162</v>
      </c>
      <c r="F453" s="19" t="s">
        <v>554</v>
      </c>
      <c r="G453" s="24">
        <f>542.9+19.4</f>
        <v>562.3</v>
      </c>
      <c r="H453" s="2"/>
      <c r="I453" s="2"/>
    </row>
    <row r="454" spans="1:9" ht="210">
      <c r="A454" s="12">
        <f>A453+1</f>
        <v>216</v>
      </c>
      <c r="B454" s="27" t="s">
        <v>111</v>
      </c>
      <c r="C454" s="22"/>
      <c r="D454" s="19" t="s">
        <v>112</v>
      </c>
      <c r="E454" s="23"/>
      <c r="F454" s="19" t="s">
        <v>554</v>
      </c>
      <c r="G454" s="24">
        <f>G455</f>
        <v>138.89999999999998</v>
      </c>
      <c r="H454" s="2"/>
      <c r="I454" s="2"/>
    </row>
    <row r="455" spans="1:9" ht="15">
      <c r="A455" s="12">
        <v>216</v>
      </c>
      <c r="B455" s="27" t="s">
        <v>160</v>
      </c>
      <c r="C455" s="22"/>
      <c r="D455" s="19" t="s">
        <v>112</v>
      </c>
      <c r="E455" s="23" t="s">
        <v>161</v>
      </c>
      <c r="F455" s="19" t="s">
        <v>554</v>
      </c>
      <c r="G455" s="56">
        <f>G456</f>
        <v>138.89999999999998</v>
      </c>
      <c r="H455" s="2"/>
      <c r="I455" s="2"/>
    </row>
    <row r="456" spans="1:9" ht="90">
      <c r="A456" s="12">
        <f>A455+1</f>
        <v>217</v>
      </c>
      <c r="B456" s="27" t="s">
        <v>272</v>
      </c>
      <c r="C456" s="22"/>
      <c r="D456" s="19" t="s">
        <v>112</v>
      </c>
      <c r="E456" s="23" t="s">
        <v>162</v>
      </c>
      <c r="F456" s="19" t="s">
        <v>554</v>
      </c>
      <c r="G456" s="56">
        <f>66.1+72.8</f>
        <v>138.89999999999998</v>
      </c>
      <c r="H456" s="2"/>
      <c r="I456" s="2"/>
    </row>
    <row r="457" spans="1:9" ht="149.25" customHeight="1">
      <c r="A457" s="12">
        <v>217</v>
      </c>
      <c r="B457" s="26" t="s">
        <v>149</v>
      </c>
      <c r="C457" s="22">
        <v>964</v>
      </c>
      <c r="D457" s="19" t="s">
        <v>106</v>
      </c>
      <c r="E457" s="18"/>
      <c r="F457" s="19" t="s">
        <v>553</v>
      </c>
      <c r="G457" s="56">
        <f>G458</f>
        <v>690.1</v>
      </c>
      <c r="H457" s="2"/>
      <c r="I457" s="2"/>
    </row>
    <row r="458" spans="1:9" ht="45">
      <c r="A458" s="12">
        <f>A457+1</f>
        <v>218</v>
      </c>
      <c r="B458" s="27" t="s">
        <v>295</v>
      </c>
      <c r="C458" s="22">
        <v>964</v>
      </c>
      <c r="D458" s="19" t="s">
        <v>106</v>
      </c>
      <c r="E458" s="23" t="s">
        <v>296</v>
      </c>
      <c r="F458" s="19" t="s">
        <v>553</v>
      </c>
      <c r="G458" s="56">
        <f>G459</f>
        <v>690.1</v>
      </c>
      <c r="H458" s="2"/>
      <c r="I458" s="2"/>
    </row>
    <row r="459" spans="1:9" ht="15">
      <c r="A459" s="12">
        <v>218</v>
      </c>
      <c r="B459" s="27" t="s">
        <v>160</v>
      </c>
      <c r="C459" s="22">
        <v>964</v>
      </c>
      <c r="D459" s="19" t="s">
        <v>106</v>
      </c>
      <c r="E459" s="23" t="s">
        <v>161</v>
      </c>
      <c r="F459" s="19" t="s">
        <v>553</v>
      </c>
      <c r="G459" s="56">
        <f>G460</f>
        <v>690.1</v>
      </c>
      <c r="H459" s="2"/>
      <c r="I459" s="2"/>
    </row>
    <row r="460" spans="1:9" ht="90">
      <c r="A460" s="12">
        <f>A459+1</f>
        <v>219</v>
      </c>
      <c r="B460" s="27" t="s">
        <v>272</v>
      </c>
      <c r="C460" s="22">
        <v>964</v>
      </c>
      <c r="D460" s="19" t="s">
        <v>106</v>
      </c>
      <c r="E460" s="23" t="s">
        <v>162</v>
      </c>
      <c r="F460" s="19" t="s">
        <v>553</v>
      </c>
      <c r="G460" s="56">
        <v>690.1</v>
      </c>
      <c r="H460" s="2"/>
      <c r="I460" s="2"/>
    </row>
    <row r="461" spans="1:9" ht="135">
      <c r="A461" s="12">
        <v>219</v>
      </c>
      <c r="B461" s="26" t="s">
        <v>129</v>
      </c>
      <c r="C461" s="22">
        <v>964</v>
      </c>
      <c r="D461" s="19" t="s">
        <v>237</v>
      </c>
      <c r="E461" s="18"/>
      <c r="F461" s="19" t="s">
        <v>553</v>
      </c>
      <c r="G461" s="18">
        <f>G462</f>
        <v>13349.800000000001</v>
      </c>
      <c r="H461" s="2"/>
      <c r="I461" s="2"/>
    </row>
    <row r="462" spans="1:9" ht="45">
      <c r="A462" s="12">
        <f>A461+1</f>
        <v>220</v>
      </c>
      <c r="B462" s="27" t="s">
        <v>295</v>
      </c>
      <c r="C462" s="22">
        <v>964</v>
      </c>
      <c r="D462" s="19" t="s">
        <v>237</v>
      </c>
      <c r="E462" s="23" t="s">
        <v>296</v>
      </c>
      <c r="F462" s="19" t="s">
        <v>553</v>
      </c>
      <c r="G462" s="18">
        <f>G463</f>
        <v>13349.800000000001</v>
      </c>
      <c r="H462" s="2"/>
      <c r="I462" s="2"/>
    </row>
    <row r="463" spans="1:9" ht="15">
      <c r="A463" s="12">
        <v>220</v>
      </c>
      <c r="B463" s="27" t="s">
        <v>297</v>
      </c>
      <c r="C463" s="22">
        <v>964</v>
      </c>
      <c r="D463" s="19" t="s">
        <v>237</v>
      </c>
      <c r="E463" s="23" t="s">
        <v>298</v>
      </c>
      <c r="F463" s="19" t="s">
        <v>553</v>
      </c>
      <c r="G463" s="18">
        <f>G464+G465</f>
        <v>13349.800000000001</v>
      </c>
      <c r="H463" s="2"/>
      <c r="I463" s="2"/>
    </row>
    <row r="464" spans="1:9" ht="90">
      <c r="A464" s="12">
        <f>A463+1</f>
        <v>221</v>
      </c>
      <c r="B464" s="27" t="s">
        <v>270</v>
      </c>
      <c r="C464" s="22">
        <v>964</v>
      </c>
      <c r="D464" s="19" t="s">
        <v>237</v>
      </c>
      <c r="E464" s="23" t="s">
        <v>299</v>
      </c>
      <c r="F464" s="19" t="s">
        <v>553</v>
      </c>
      <c r="G464" s="18">
        <f>10389.7-79+190+55.6+349.9+50</f>
        <v>10956.2</v>
      </c>
      <c r="H464" s="2"/>
      <c r="I464" s="2"/>
    </row>
    <row r="465" spans="1:9" ht="30">
      <c r="A465" s="12">
        <v>221</v>
      </c>
      <c r="B465" s="27" t="s">
        <v>269</v>
      </c>
      <c r="C465" s="22"/>
      <c r="D465" s="19" t="s">
        <v>237</v>
      </c>
      <c r="E465" s="23" t="s">
        <v>209</v>
      </c>
      <c r="F465" s="19" t="s">
        <v>553</v>
      </c>
      <c r="G465" s="18">
        <f>7.6+1762+624</f>
        <v>2393.6</v>
      </c>
      <c r="H465" s="2"/>
      <c r="I465" s="2"/>
    </row>
    <row r="466" spans="1:9" ht="135">
      <c r="A466" s="12">
        <f>A465+1</f>
        <v>222</v>
      </c>
      <c r="B466" s="26" t="s">
        <v>497</v>
      </c>
      <c r="C466" s="22">
        <v>964</v>
      </c>
      <c r="D466" s="19" t="s">
        <v>238</v>
      </c>
      <c r="E466" s="18"/>
      <c r="F466" s="19" t="s">
        <v>553</v>
      </c>
      <c r="G466" s="18">
        <f>G467</f>
        <v>1017</v>
      </c>
      <c r="H466" s="2"/>
      <c r="I466" s="2"/>
    </row>
    <row r="467" spans="1:9" ht="45">
      <c r="A467" s="12">
        <v>222</v>
      </c>
      <c r="B467" s="27" t="s">
        <v>295</v>
      </c>
      <c r="C467" s="22">
        <v>964</v>
      </c>
      <c r="D467" s="19" t="s">
        <v>238</v>
      </c>
      <c r="E467" s="23" t="s">
        <v>296</v>
      </c>
      <c r="F467" s="19" t="s">
        <v>553</v>
      </c>
      <c r="G467" s="18">
        <f>G468</f>
        <v>1017</v>
      </c>
      <c r="H467" s="2"/>
      <c r="I467" s="2"/>
    </row>
    <row r="468" spans="1:9" ht="15">
      <c r="A468" s="12">
        <f>A467+1</f>
        <v>223</v>
      </c>
      <c r="B468" s="27" t="s">
        <v>297</v>
      </c>
      <c r="C468" s="22">
        <v>964</v>
      </c>
      <c r="D468" s="19" t="s">
        <v>238</v>
      </c>
      <c r="E468" s="23" t="s">
        <v>298</v>
      </c>
      <c r="F468" s="19" t="s">
        <v>553</v>
      </c>
      <c r="G468" s="18">
        <f>G469</f>
        <v>1017</v>
      </c>
      <c r="H468" s="2"/>
      <c r="I468" s="2"/>
    </row>
    <row r="469" spans="1:9" ht="90">
      <c r="A469" s="12">
        <v>223</v>
      </c>
      <c r="B469" s="27" t="s">
        <v>270</v>
      </c>
      <c r="C469" s="22">
        <v>964</v>
      </c>
      <c r="D469" s="19" t="s">
        <v>238</v>
      </c>
      <c r="E469" s="23" t="s">
        <v>299</v>
      </c>
      <c r="F469" s="19" t="s">
        <v>553</v>
      </c>
      <c r="G469" s="18">
        <v>1017</v>
      </c>
      <c r="H469" s="2"/>
      <c r="I469" s="2"/>
    </row>
    <row r="470" spans="1:9" ht="210">
      <c r="A470" s="12">
        <f>A469+1</f>
        <v>224</v>
      </c>
      <c r="B470" s="28" t="s">
        <v>498</v>
      </c>
      <c r="C470" s="22"/>
      <c r="D470" s="19" t="s">
        <v>239</v>
      </c>
      <c r="E470" s="18"/>
      <c r="F470" s="19" t="s">
        <v>553</v>
      </c>
      <c r="G470" s="18">
        <f>G471</f>
        <v>235.8</v>
      </c>
      <c r="H470" s="2"/>
      <c r="I470" s="2"/>
    </row>
    <row r="471" spans="1:9" ht="45">
      <c r="A471" s="12">
        <v>224</v>
      </c>
      <c r="B471" s="27" t="s">
        <v>295</v>
      </c>
      <c r="C471" s="22"/>
      <c r="D471" s="19" t="s">
        <v>239</v>
      </c>
      <c r="E471" s="23" t="s">
        <v>296</v>
      </c>
      <c r="F471" s="19" t="s">
        <v>553</v>
      </c>
      <c r="G471" s="18">
        <f>G472</f>
        <v>235.8</v>
      </c>
      <c r="H471" s="2"/>
      <c r="I471" s="2"/>
    </row>
    <row r="472" spans="1:9" ht="15">
      <c r="A472" s="12">
        <f>A471+1</f>
        <v>225</v>
      </c>
      <c r="B472" s="27" t="s">
        <v>297</v>
      </c>
      <c r="C472" s="22"/>
      <c r="D472" s="19" t="s">
        <v>239</v>
      </c>
      <c r="E472" s="23" t="s">
        <v>298</v>
      </c>
      <c r="F472" s="19" t="s">
        <v>553</v>
      </c>
      <c r="G472" s="18">
        <f>G473</f>
        <v>235.8</v>
      </c>
      <c r="H472" s="2"/>
      <c r="I472" s="2"/>
    </row>
    <row r="473" spans="1:9" ht="90">
      <c r="A473" s="12">
        <v>225</v>
      </c>
      <c r="B473" s="27" t="s">
        <v>270</v>
      </c>
      <c r="C473" s="22"/>
      <c r="D473" s="19" t="s">
        <v>239</v>
      </c>
      <c r="E473" s="23" t="s">
        <v>299</v>
      </c>
      <c r="F473" s="19" t="s">
        <v>553</v>
      </c>
      <c r="G473" s="18">
        <f>195.3+9.9+30.6</f>
        <v>235.8</v>
      </c>
      <c r="H473" s="2"/>
      <c r="I473" s="2"/>
    </row>
    <row r="474" spans="1:9" ht="210">
      <c r="A474" s="12">
        <f>A473+1</f>
        <v>226</v>
      </c>
      <c r="B474" s="28" t="s">
        <v>498</v>
      </c>
      <c r="C474" s="22">
        <v>964</v>
      </c>
      <c r="D474" s="19" t="s">
        <v>240</v>
      </c>
      <c r="E474" s="18"/>
      <c r="F474" s="19" t="s">
        <v>553</v>
      </c>
      <c r="G474" s="18">
        <f>G475</f>
        <v>221.1</v>
      </c>
      <c r="H474" s="2"/>
      <c r="I474" s="2"/>
    </row>
    <row r="475" spans="1:9" ht="45">
      <c r="A475" s="12">
        <v>226</v>
      </c>
      <c r="B475" s="27" t="s">
        <v>295</v>
      </c>
      <c r="C475" s="22">
        <v>964</v>
      </c>
      <c r="D475" s="19" t="s">
        <v>240</v>
      </c>
      <c r="E475" s="23" t="s">
        <v>296</v>
      </c>
      <c r="F475" s="19" t="s">
        <v>553</v>
      </c>
      <c r="G475" s="18">
        <f>G476</f>
        <v>221.1</v>
      </c>
      <c r="H475" s="2"/>
      <c r="I475" s="2"/>
    </row>
    <row r="476" spans="1:9" ht="15">
      <c r="A476" s="12">
        <f>A475+1</f>
        <v>227</v>
      </c>
      <c r="B476" s="27" t="s">
        <v>297</v>
      </c>
      <c r="C476" s="22">
        <v>964</v>
      </c>
      <c r="D476" s="19" t="s">
        <v>240</v>
      </c>
      <c r="E476" s="23" t="s">
        <v>298</v>
      </c>
      <c r="F476" s="19" t="s">
        <v>553</v>
      </c>
      <c r="G476" s="18">
        <f>G477</f>
        <v>221.1</v>
      </c>
      <c r="H476" s="2"/>
      <c r="I476" s="2"/>
    </row>
    <row r="477" spans="1:9" ht="90">
      <c r="A477" s="12">
        <v>227</v>
      </c>
      <c r="B477" s="27" t="s">
        <v>270</v>
      </c>
      <c r="C477" s="22">
        <v>964</v>
      </c>
      <c r="D477" s="19" t="s">
        <v>240</v>
      </c>
      <c r="E477" s="23" t="s">
        <v>299</v>
      </c>
      <c r="F477" s="19" t="s">
        <v>553</v>
      </c>
      <c r="G477" s="18">
        <f>142.1+79</f>
        <v>221.1</v>
      </c>
      <c r="H477" s="2"/>
      <c r="I477" s="2"/>
    </row>
    <row r="478" spans="1:9" ht="135">
      <c r="A478" s="12">
        <f>A477+1</f>
        <v>228</v>
      </c>
      <c r="B478" s="27" t="s">
        <v>493</v>
      </c>
      <c r="C478" s="22"/>
      <c r="D478" s="19" t="s">
        <v>494</v>
      </c>
      <c r="E478" s="23"/>
      <c r="F478" s="19" t="s">
        <v>554</v>
      </c>
      <c r="G478" s="18">
        <f>G479</f>
        <v>3800</v>
      </c>
      <c r="H478" s="2"/>
      <c r="I478" s="2"/>
    </row>
    <row r="479" spans="1:9" ht="45">
      <c r="A479" s="12">
        <v>228</v>
      </c>
      <c r="B479" s="27" t="s">
        <v>295</v>
      </c>
      <c r="C479" s="22"/>
      <c r="D479" s="19" t="s">
        <v>494</v>
      </c>
      <c r="E479" s="23" t="s">
        <v>296</v>
      </c>
      <c r="F479" s="19" t="s">
        <v>554</v>
      </c>
      <c r="G479" s="18">
        <f>G480</f>
        <v>3800</v>
      </c>
      <c r="H479" s="2"/>
      <c r="I479" s="2"/>
    </row>
    <row r="480" spans="1:9" ht="15">
      <c r="A480" s="12">
        <f>A479+1</f>
        <v>229</v>
      </c>
      <c r="B480" s="27" t="s">
        <v>160</v>
      </c>
      <c r="C480" s="22"/>
      <c r="D480" s="19" t="s">
        <v>494</v>
      </c>
      <c r="E480" s="23" t="s">
        <v>161</v>
      </c>
      <c r="F480" s="19" t="s">
        <v>554</v>
      </c>
      <c r="G480" s="18">
        <f>G481</f>
        <v>3800</v>
      </c>
      <c r="H480" s="2"/>
      <c r="I480" s="2"/>
    </row>
    <row r="481" spans="1:9" ht="30">
      <c r="A481" s="12">
        <v>229</v>
      </c>
      <c r="B481" s="27" t="s">
        <v>164</v>
      </c>
      <c r="C481" s="22"/>
      <c r="D481" s="19" t="s">
        <v>494</v>
      </c>
      <c r="E481" s="23" t="s">
        <v>163</v>
      </c>
      <c r="F481" s="19" t="s">
        <v>554</v>
      </c>
      <c r="G481" s="18">
        <v>3800</v>
      </c>
      <c r="H481" s="2"/>
      <c r="I481" s="2"/>
    </row>
    <row r="482" spans="1:9" ht="150">
      <c r="A482" s="12">
        <f>A481+1</f>
        <v>230</v>
      </c>
      <c r="B482" s="27" t="s">
        <v>36</v>
      </c>
      <c r="C482" s="22"/>
      <c r="D482" s="19" t="s">
        <v>37</v>
      </c>
      <c r="E482" s="23"/>
      <c r="F482" s="19" t="s">
        <v>554</v>
      </c>
      <c r="G482" s="18">
        <f>G483</f>
        <v>879</v>
      </c>
      <c r="H482" s="2"/>
      <c r="I482" s="2"/>
    </row>
    <row r="483" spans="1:9" ht="45">
      <c r="A483" s="12">
        <v>230</v>
      </c>
      <c r="B483" s="27" t="s">
        <v>295</v>
      </c>
      <c r="C483" s="22"/>
      <c r="D483" s="19" t="s">
        <v>37</v>
      </c>
      <c r="E483" s="23" t="s">
        <v>296</v>
      </c>
      <c r="F483" s="19" t="s">
        <v>554</v>
      </c>
      <c r="G483" s="18">
        <f>G484</f>
        <v>879</v>
      </c>
      <c r="H483" s="2"/>
      <c r="I483" s="2"/>
    </row>
    <row r="484" spans="1:9" ht="15">
      <c r="A484" s="12">
        <f>A483+1</f>
        <v>231</v>
      </c>
      <c r="B484" s="27" t="s">
        <v>160</v>
      </c>
      <c r="C484" s="22"/>
      <c r="D484" s="19" t="s">
        <v>37</v>
      </c>
      <c r="E484" s="23" t="s">
        <v>161</v>
      </c>
      <c r="F484" s="19" t="s">
        <v>554</v>
      </c>
      <c r="G484" s="18">
        <f>G485</f>
        <v>879</v>
      </c>
      <c r="H484" s="2"/>
      <c r="I484" s="2"/>
    </row>
    <row r="485" spans="1:9" ht="30">
      <c r="A485" s="12">
        <v>231</v>
      </c>
      <c r="B485" s="27" t="s">
        <v>164</v>
      </c>
      <c r="C485" s="22"/>
      <c r="D485" s="19" t="s">
        <v>37</v>
      </c>
      <c r="E485" s="23" t="s">
        <v>163</v>
      </c>
      <c r="F485" s="19" t="s">
        <v>554</v>
      </c>
      <c r="G485" s="18">
        <f>266+613</f>
        <v>879</v>
      </c>
      <c r="H485" s="2"/>
      <c r="I485" s="2"/>
    </row>
    <row r="486" spans="1:9" ht="225">
      <c r="A486" s="12">
        <f>A485+1</f>
        <v>232</v>
      </c>
      <c r="B486" s="27" t="s">
        <v>483</v>
      </c>
      <c r="C486" s="22"/>
      <c r="D486" s="59" t="s">
        <v>485</v>
      </c>
      <c r="E486" s="23"/>
      <c r="F486" s="19" t="s">
        <v>554</v>
      </c>
      <c r="G486" s="18">
        <f>G487</f>
        <v>1980</v>
      </c>
      <c r="H486" s="2"/>
      <c r="I486" s="2"/>
    </row>
    <row r="487" spans="1:9" ht="45">
      <c r="A487" s="12">
        <v>232</v>
      </c>
      <c r="B487" s="27" t="s">
        <v>295</v>
      </c>
      <c r="C487" s="22"/>
      <c r="D487" s="59" t="s">
        <v>485</v>
      </c>
      <c r="E487" s="23" t="s">
        <v>296</v>
      </c>
      <c r="F487" s="19" t="s">
        <v>554</v>
      </c>
      <c r="G487" s="18">
        <f>G488</f>
        <v>1980</v>
      </c>
      <c r="H487" s="2"/>
      <c r="I487" s="2"/>
    </row>
    <row r="488" spans="1:9" ht="15.75">
      <c r="A488" s="12">
        <f>A487+1</f>
        <v>233</v>
      </c>
      <c r="B488" s="27" t="s">
        <v>160</v>
      </c>
      <c r="C488" s="22"/>
      <c r="D488" s="59" t="s">
        <v>485</v>
      </c>
      <c r="E488" s="23" t="s">
        <v>161</v>
      </c>
      <c r="F488" s="19" t="s">
        <v>554</v>
      </c>
      <c r="G488" s="18">
        <f>G489</f>
        <v>1980</v>
      </c>
      <c r="H488" s="2"/>
      <c r="I488" s="2"/>
    </row>
    <row r="489" spans="1:9" ht="30">
      <c r="A489" s="12">
        <v>233</v>
      </c>
      <c r="B489" s="27" t="s">
        <v>164</v>
      </c>
      <c r="C489" s="22"/>
      <c r="D489" s="59" t="s">
        <v>485</v>
      </c>
      <c r="E489" s="23" t="s">
        <v>163</v>
      </c>
      <c r="F489" s="19" t="s">
        <v>554</v>
      </c>
      <c r="G489" s="18">
        <v>1980</v>
      </c>
      <c r="H489" s="2"/>
      <c r="I489" s="2"/>
    </row>
    <row r="490" spans="1:9" ht="240">
      <c r="A490" s="12">
        <f>A489+1</f>
        <v>234</v>
      </c>
      <c r="B490" s="27" t="s">
        <v>484</v>
      </c>
      <c r="C490" s="22"/>
      <c r="D490" s="59" t="s">
        <v>486</v>
      </c>
      <c r="E490" s="23"/>
      <c r="F490" s="19" t="s">
        <v>554</v>
      </c>
      <c r="G490" s="18">
        <f>G491</f>
        <v>2870</v>
      </c>
      <c r="H490" s="2"/>
      <c r="I490" s="2"/>
    </row>
    <row r="491" spans="1:9" ht="45">
      <c r="A491" s="12">
        <v>234</v>
      </c>
      <c r="B491" s="27" t="s">
        <v>295</v>
      </c>
      <c r="C491" s="22"/>
      <c r="D491" s="59" t="s">
        <v>486</v>
      </c>
      <c r="E491" s="23" t="s">
        <v>296</v>
      </c>
      <c r="F491" s="19" t="s">
        <v>554</v>
      </c>
      <c r="G491" s="18">
        <f>G492</f>
        <v>2870</v>
      </c>
      <c r="H491" s="2"/>
      <c r="I491" s="2"/>
    </row>
    <row r="492" spans="1:9" ht="15.75">
      <c r="A492" s="12">
        <f>A491+1</f>
        <v>235</v>
      </c>
      <c r="B492" s="27" t="s">
        <v>160</v>
      </c>
      <c r="C492" s="22"/>
      <c r="D492" s="59" t="s">
        <v>486</v>
      </c>
      <c r="E492" s="23" t="s">
        <v>161</v>
      </c>
      <c r="F492" s="19" t="s">
        <v>554</v>
      </c>
      <c r="G492" s="18">
        <f>G493</f>
        <v>2870</v>
      </c>
      <c r="H492" s="2"/>
      <c r="I492" s="2"/>
    </row>
    <row r="493" spans="1:9" ht="30">
      <c r="A493" s="12">
        <v>235</v>
      </c>
      <c r="B493" s="27" t="s">
        <v>164</v>
      </c>
      <c r="C493" s="22"/>
      <c r="D493" s="59" t="s">
        <v>486</v>
      </c>
      <c r="E493" s="23" t="s">
        <v>163</v>
      </c>
      <c r="F493" s="19" t="s">
        <v>554</v>
      </c>
      <c r="G493" s="18">
        <v>2870</v>
      </c>
      <c r="H493" s="2"/>
      <c r="I493" s="2"/>
    </row>
    <row r="494" spans="1:9" ht="255">
      <c r="A494" s="12">
        <f>A493+1</f>
        <v>236</v>
      </c>
      <c r="B494" s="27" t="s">
        <v>565</v>
      </c>
      <c r="C494" s="22"/>
      <c r="D494" s="19" t="s">
        <v>55</v>
      </c>
      <c r="E494" s="23"/>
      <c r="F494" s="19" t="s">
        <v>553</v>
      </c>
      <c r="G494" s="18">
        <f>G495</f>
        <v>386.7</v>
      </c>
      <c r="H494" s="2"/>
      <c r="I494" s="2"/>
    </row>
    <row r="495" spans="1:9" ht="45">
      <c r="A495" s="12">
        <v>236</v>
      </c>
      <c r="B495" s="27" t="s">
        <v>295</v>
      </c>
      <c r="C495" s="22"/>
      <c r="D495" s="19" t="s">
        <v>55</v>
      </c>
      <c r="E495" s="23" t="s">
        <v>296</v>
      </c>
      <c r="F495" s="19" t="s">
        <v>553</v>
      </c>
      <c r="G495" s="18">
        <f>G496</f>
        <v>386.7</v>
      </c>
      <c r="H495" s="2"/>
      <c r="I495" s="2"/>
    </row>
    <row r="496" spans="1:9" ht="15">
      <c r="A496" s="12">
        <f>A495+1</f>
        <v>237</v>
      </c>
      <c r="B496" s="27" t="s">
        <v>297</v>
      </c>
      <c r="C496" s="22"/>
      <c r="D496" s="19" t="s">
        <v>55</v>
      </c>
      <c r="E496" s="23" t="s">
        <v>298</v>
      </c>
      <c r="F496" s="19" t="s">
        <v>553</v>
      </c>
      <c r="G496" s="18">
        <f>G497</f>
        <v>386.7</v>
      </c>
      <c r="H496" s="2"/>
      <c r="I496" s="2"/>
    </row>
    <row r="497" spans="1:9" ht="30">
      <c r="A497" s="12">
        <v>237</v>
      </c>
      <c r="B497" s="27" t="s">
        <v>269</v>
      </c>
      <c r="C497" s="22"/>
      <c r="D497" s="19" t="s">
        <v>55</v>
      </c>
      <c r="E497" s="23" t="s">
        <v>209</v>
      </c>
      <c r="F497" s="19" t="s">
        <v>553</v>
      </c>
      <c r="G497" s="18">
        <v>386.7</v>
      </c>
      <c r="H497" s="2"/>
      <c r="I497" s="2"/>
    </row>
    <row r="498" spans="1:9" ht="255">
      <c r="A498" s="12">
        <f>A497+1</f>
        <v>238</v>
      </c>
      <c r="B498" s="27" t="s">
        <v>566</v>
      </c>
      <c r="C498" s="22"/>
      <c r="D498" s="19" t="s">
        <v>56</v>
      </c>
      <c r="E498" s="23"/>
      <c r="F498" s="19" t="s">
        <v>553</v>
      </c>
      <c r="G498" s="18">
        <f>G499</f>
        <v>15.5</v>
      </c>
      <c r="H498" s="2"/>
      <c r="I498" s="2"/>
    </row>
    <row r="499" spans="1:9" ht="45">
      <c r="A499" s="12">
        <v>238</v>
      </c>
      <c r="B499" s="27" t="s">
        <v>295</v>
      </c>
      <c r="C499" s="22"/>
      <c r="D499" s="19" t="s">
        <v>56</v>
      </c>
      <c r="E499" s="23" t="s">
        <v>296</v>
      </c>
      <c r="F499" s="19" t="s">
        <v>553</v>
      </c>
      <c r="G499" s="18">
        <f>G500</f>
        <v>15.5</v>
      </c>
      <c r="H499" s="2"/>
      <c r="I499" s="2"/>
    </row>
    <row r="500" spans="1:9" ht="15">
      <c r="A500" s="12">
        <f>A499+1</f>
        <v>239</v>
      </c>
      <c r="B500" s="27" t="s">
        <v>297</v>
      </c>
      <c r="C500" s="22"/>
      <c r="D500" s="19" t="s">
        <v>56</v>
      </c>
      <c r="E500" s="23" t="s">
        <v>298</v>
      </c>
      <c r="F500" s="19" t="s">
        <v>553</v>
      </c>
      <c r="G500" s="18">
        <f>G501</f>
        <v>15.5</v>
      </c>
      <c r="H500" s="2"/>
      <c r="I500" s="2"/>
    </row>
    <row r="501" spans="1:9" ht="30">
      <c r="A501" s="12">
        <v>239</v>
      </c>
      <c r="B501" s="27" t="s">
        <v>269</v>
      </c>
      <c r="C501" s="22"/>
      <c r="D501" s="19" t="s">
        <v>56</v>
      </c>
      <c r="E501" s="23" t="s">
        <v>209</v>
      </c>
      <c r="F501" s="19" t="s">
        <v>553</v>
      </c>
      <c r="G501" s="18">
        <v>15.5</v>
      </c>
      <c r="H501" s="2"/>
      <c r="I501" s="2"/>
    </row>
    <row r="502" spans="1:9" ht="150">
      <c r="A502" s="12">
        <f>A501+1</f>
        <v>240</v>
      </c>
      <c r="B502" s="27" t="s">
        <v>57</v>
      </c>
      <c r="C502" s="22"/>
      <c r="D502" s="19" t="s">
        <v>563</v>
      </c>
      <c r="E502" s="23"/>
      <c r="F502" s="19" t="s">
        <v>554</v>
      </c>
      <c r="G502" s="18">
        <f>G503</f>
        <v>1000</v>
      </c>
      <c r="H502" s="2"/>
      <c r="I502" s="2"/>
    </row>
    <row r="503" spans="1:9" ht="45">
      <c r="A503" s="12">
        <v>240</v>
      </c>
      <c r="B503" s="27" t="s">
        <v>295</v>
      </c>
      <c r="C503" s="22"/>
      <c r="D503" s="19" t="s">
        <v>563</v>
      </c>
      <c r="E503" s="23" t="s">
        <v>296</v>
      </c>
      <c r="F503" s="19" t="s">
        <v>554</v>
      </c>
      <c r="G503" s="18">
        <f>G504</f>
        <v>1000</v>
      </c>
      <c r="H503" s="2"/>
      <c r="I503" s="2"/>
    </row>
    <row r="504" spans="1:9" ht="15">
      <c r="A504" s="12">
        <f>A503+1</f>
        <v>241</v>
      </c>
      <c r="B504" s="27" t="s">
        <v>160</v>
      </c>
      <c r="C504" s="22"/>
      <c r="D504" s="19" t="s">
        <v>563</v>
      </c>
      <c r="E504" s="23" t="s">
        <v>161</v>
      </c>
      <c r="F504" s="19" t="s">
        <v>554</v>
      </c>
      <c r="G504" s="18">
        <f>G505</f>
        <v>1000</v>
      </c>
      <c r="H504" s="2"/>
      <c r="I504" s="2"/>
    </row>
    <row r="505" spans="1:9" ht="30">
      <c r="A505" s="12">
        <v>241</v>
      </c>
      <c r="B505" s="27" t="s">
        <v>164</v>
      </c>
      <c r="C505" s="22"/>
      <c r="D505" s="19" t="s">
        <v>563</v>
      </c>
      <c r="E505" s="23" t="s">
        <v>163</v>
      </c>
      <c r="F505" s="19" t="s">
        <v>554</v>
      </c>
      <c r="G505" s="18">
        <v>1000</v>
      </c>
      <c r="H505" s="2"/>
      <c r="I505" s="2"/>
    </row>
    <row r="506" spans="1:9" ht="165">
      <c r="A506" s="12">
        <f>A505+1</f>
        <v>242</v>
      </c>
      <c r="B506" s="27" t="s">
        <v>562</v>
      </c>
      <c r="C506" s="22"/>
      <c r="D506" s="19" t="s">
        <v>564</v>
      </c>
      <c r="E506" s="23"/>
      <c r="F506" s="19" t="s">
        <v>554</v>
      </c>
      <c r="G506" s="18">
        <f>G507</f>
        <v>40</v>
      </c>
      <c r="H506" s="2"/>
      <c r="I506" s="2"/>
    </row>
    <row r="507" spans="1:9" ht="45">
      <c r="A507" s="12">
        <v>242</v>
      </c>
      <c r="B507" s="27" t="s">
        <v>295</v>
      </c>
      <c r="C507" s="22"/>
      <c r="D507" s="19" t="s">
        <v>564</v>
      </c>
      <c r="E507" s="23" t="s">
        <v>296</v>
      </c>
      <c r="F507" s="19" t="s">
        <v>554</v>
      </c>
      <c r="G507" s="18">
        <f>G508</f>
        <v>40</v>
      </c>
      <c r="H507" s="2"/>
      <c r="I507" s="2"/>
    </row>
    <row r="508" spans="1:9" ht="15">
      <c r="A508" s="12">
        <f>A507+1</f>
        <v>243</v>
      </c>
      <c r="B508" s="27" t="s">
        <v>160</v>
      </c>
      <c r="C508" s="22"/>
      <c r="D508" s="19" t="s">
        <v>564</v>
      </c>
      <c r="E508" s="23" t="s">
        <v>161</v>
      </c>
      <c r="F508" s="19" t="s">
        <v>554</v>
      </c>
      <c r="G508" s="18">
        <f>G509</f>
        <v>40</v>
      </c>
      <c r="H508" s="2"/>
      <c r="I508" s="2"/>
    </row>
    <row r="509" spans="1:9" ht="30">
      <c r="A509" s="12">
        <v>243</v>
      </c>
      <c r="B509" s="27" t="s">
        <v>164</v>
      </c>
      <c r="C509" s="22"/>
      <c r="D509" s="19" t="s">
        <v>564</v>
      </c>
      <c r="E509" s="23" t="s">
        <v>163</v>
      </c>
      <c r="F509" s="19" t="s">
        <v>554</v>
      </c>
      <c r="G509" s="18">
        <v>40</v>
      </c>
      <c r="H509" s="2"/>
      <c r="I509" s="2"/>
    </row>
    <row r="510" spans="1:9" ht="30">
      <c r="A510" s="12">
        <f>A509+1</f>
        <v>244</v>
      </c>
      <c r="B510" s="26" t="s">
        <v>377</v>
      </c>
      <c r="C510" s="18">
        <v>964</v>
      </c>
      <c r="D510" s="19" t="s">
        <v>170</v>
      </c>
      <c r="E510" s="18"/>
      <c r="F510" s="19"/>
      <c r="G510" s="18">
        <f>G519+G523+G528+G532+G536+G515+G511</f>
        <v>9653.7</v>
      </c>
      <c r="H510" s="2"/>
      <c r="I510" s="2"/>
    </row>
    <row r="511" spans="1:9" ht="165">
      <c r="A511" s="12">
        <v>244</v>
      </c>
      <c r="B511" s="28" t="s">
        <v>442</v>
      </c>
      <c r="C511" s="22"/>
      <c r="D511" s="18" t="s">
        <v>443</v>
      </c>
      <c r="E511" s="18"/>
      <c r="F511" s="19" t="s">
        <v>169</v>
      </c>
      <c r="G511" s="18">
        <f>G512</f>
        <v>671</v>
      </c>
      <c r="H511" s="2"/>
      <c r="I511" s="2"/>
    </row>
    <row r="512" spans="1:9" ht="45">
      <c r="A512" s="12">
        <f>A511+1</f>
        <v>245</v>
      </c>
      <c r="B512" s="27" t="s">
        <v>295</v>
      </c>
      <c r="C512" s="22"/>
      <c r="D512" s="18" t="s">
        <v>443</v>
      </c>
      <c r="E512" s="18">
        <v>600</v>
      </c>
      <c r="F512" s="19" t="s">
        <v>169</v>
      </c>
      <c r="G512" s="18">
        <f>G513</f>
        <v>671</v>
      </c>
      <c r="H512" s="2"/>
      <c r="I512" s="2"/>
    </row>
    <row r="513" spans="1:9" ht="15">
      <c r="A513" s="12">
        <v>245</v>
      </c>
      <c r="B513" s="27" t="s">
        <v>160</v>
      </c>
      <c r="C513" s="22"/>
      <c r="D513" s="18" t="s">
        <v>443</v>
      </c>
      <c r="E513" s="18">
        <v>620</v>
      </c>
      <c r="F513" s="19" t="s">
        <v>169</v>
      </c>
      <c r="G513" s="18">
        <f>G514</f>
        <v>671</v>
      </c>
      <c r="H513" s="2"/>
      <c r="I513" s="2"/>
    </row>
    <row r="514" spans="1:9" ht="90">
      <c r="A514" s="12">
        <f>A513+1</f>
        <v>246</v>
      </c>
      <c r="B514" s="27" t="s">
        <v>272</v>
      </c>
      <c r="C514" s="22"/>
      <c r="D514" s="18" t="s">
        <v>443</v>
      </c>
      <c r="E514" s="18">
        <v>621</v>
      </c>
      <c r="F514" s="19" t="s">
        <v>169</v>
      </c>
      <c r="G514" s="18">
        <v>671</v>
      </c>
      <c r="H514" s="2"/>
      <c r="I514" s="2"/>
    </row>
    <row r="515" spans="1:9" ht="150">
      <c r="A515" s="12">
        <v>246</v>
      </c>
      <c r="B515" s="27" t="s">
        <v>0</v>
      </c>
      <c r="C515" s="22"/>
      <c r="D515" s="19" t="s">
        <v>508</v>
      </c>
      <c r="E515" s="23"/>
      <c r="F515" s="19" t="s">
        <v>169</v>
      </c>
      <c r="G515" s="18">
        <f>G516</f>
        <v>258.7</v>
      </c>
      <c r="H515" s="2"/>
      <c r="I515" s="2"/>
    </row>
    <row r="516" spans="1:9" ht="45">
      <c r="A516" s="12">
        <f>A515+1</f>
        <v>247</v>
      </c>
      <c r="B516" s="27" t="s">
        <v>295</v>
      </c>
      <c r="C516" s="22"/>
      <c r="D516" s="19" t="s">
        <v>508</v>
      </c>
      <c r="E516" s="23" t="s">
        <v>296</v>
      </c>
      <c r="F516" s="19" t="s">
        <v>169</v>
      </c>
      <c r="G516" s="18">
        <f>G517</f>
        <v>258.7</v>
      </c>
      <c r="H516" s="2"/>
      <c r="I516" s="2"/>
    </row>
    <row r="517" spans="1:9" ht="15">
      <c r="A517" s="12">
        <v>247</v>
      </c>
      <c r="B517" s="27" t="s">
        <v>160</v>
      </c>
      <c r="C517" s="22"/>
      <c r="D517" s="19" t="s">
        <v>508</v>
      </c>
      <c r="E517" s="23" t="s">
        <v>161</v>
      </c>
      <c r="F517" s="19" t="s">
        <v>169</v>
      </c>
      <c r="G517" s="18">
        <f>G518</f>
        <v>258.7</v>
      </c>
      <c r="H517" s="2"/>
      <c r="I517" s="2"/>
    </row>
    <row r="518" spans="1:9" ht="30">
      <c r="A518" s="12">
        <f>A517+1</f>
        <v>248</v>
      </c>
      <c r="B518" s="27" t="s">
        <v>164</v>
      </c>
      <c r="C518" s="22"/>
      <c r="D518" s="19" t="s">
        <v>508</v>
      </c>
      <c r="E518" s="23" t="s">
        <v>162</v>
      </c>
      <c r="F518" s="19" t="s">
        <v>169</v>
      </c>
      <c r="G518" s="18">
        <f>232.8+25.9</f>
        <v>258.7</v>
      </c>
      <c r="H518" s="2"/>
      <c r="I518" s="2"/>
    </row>
    <row r="519" spans="1:9" ht="180">
      <c r="A519" s="12">
        <v>248</v>
      </c>
      <c r="B519" s="27" t="s">
        <v>137</v>
      </c>
      <c r="C519" s="22">
        <v>964</v>
      </c>
      <c r="D519" s="19" t="s">
        <v>171</v>
      </c>
      <c r="E519" s="23"/>
      <c r="F519" s="19" t="s">
        <v>169</v>
      </c>
      <c r="G519" s="18">
        <f>G520</f>
        <v>825.9</v>
      </c>
      <c r="H519" s="2"/>
      <c r="I519" s="2"/>
    </row>
    <row r="520" spans="1:9" ht="45">
      <c r="A520" s="12">
        <f>A519+1</f>
        <v>249</v>
      </c>
      <c r="B520" s="27" t="s">
        <v>295</v>
      </c>
      <c r="C520" s="22">
        <v>964</v>
      </c>
      <c r="D520" s="19" t="s">
        <v>171</v>
      </c>
      <c r="E520" s="23" t="s">
        <v>296</v>
      </c>
      <c r="F520" s="19" t="s">
        <v>169</v>
      </c>
      <c r="G520" s="18">
        <f>G521</f>
        <v>825.9</v>
      </c>
      <c r="H520" s="2"/>
      <c r="I520" s="2"/>
    </row>
    <row r="521" spans="1:9" ht="15">
      <c r="A521" s="12">
        <v>249</v>
      </c>
      <c r="B521" s="27" t="s">
        <v>160</v>
      </c>
      <c r="C521" s="22">
        <v>964</v>
      </c>
      <c r="D521" s="19" t="s">
        <v>171</v>
      </c>
      <c r="E521" s="23" t="s">
        <v>161</v>
      </c>
      <c r="F521" s="19" t="s">
        <v>169</v>
      </c>
      <c r="G521" s="18">
        <f>G522</f>
        <v>825.9</v>
      </c>
      <c r="H521" s="2"/>
      <c r="I521" s="2"/>
    </row>
    <row r="522" spans="1:9" ht="90">
      <c r="A522" s="12">
        <f>A521+1</f>
        <v>250</v>
      </c>
      <c r="B522" s="27" t="s">
        <v>272</v>
      </c>
      <c r="C522" s="22">
        <v>964</v>
      </c>
      <c r="D522" s="19" t="s">
        <v>171</v>
      </c>
      <c r="E522" s="23" t="s">
        <v>163</v>
      </c>
      <c r="F522" s="19" t="s">
        <v>169</v>
      </c>
      <c r="G522" s="18">
        <v>825.9</v>
      </c>
      <c r="H522" s="2"/>
      <c r="I522" s="2"/>
    </row>
    <row r="523" spans="1:9" ht="135">
      <c r="A523" s="12">
        <v>250</v>
      </c>
      <c r="B523" s="26" t="s">
        <v>85</v>
      </c>
      <c r="C523" s="22">
        <v>964</v>
      </c>
      <c r="D523" s="19" t="s">
        <v>172</v>
      </c>
      <c r="E523" s="18"/>
      <c r="F523" s="19" t="s">
        <v>169</v>
      </c>
      <c r="G523" s="18">
        <f>G524</f>
        <v>7078.7</v>
      </c>
      <c r="H523" s="2"/>
      <c r="I523" s="2"/>
    </row>
    <row r="524" spans="1:9" ht="45">
      <c r="A524" s="12">
        <f>A523+1</f>
        <v>251</v>
      </c>
      <c r="B524" s="27" t="s">
        <v>295</v>
      </c>
      <c r="C524" s="22">
        <v>964</v>
      </c>
      <c r="D524" s="19" t="s">
        <v>172</v>
      </c>
      <c r="E524" s="23" t="s">
        <v>296</v>
      </c>
      <c r="F524" s="19" t="s">
        <v>169</v>
      </c>
      <c r="G524" s="18">
        <f>G525</f>
        <v>7078.7</v>
      </c>
      <c r="H524" s="2"/>
      <c r="I524" s="2"/>
    </row>
    <row r="525" spans="1:9" ht="15">
      <c r="A525" s="12">
        <v>251</v>
      </c>
      <c r="B525" s="27" t="s">
        <v>160</v>
      </c>
      <c r="C525" s="22">
        <v>964</v>
      </c>
      <c r="D525" s="19" t="s">
        <v>172</v>
      </c>
      <c r="E525" s="23" t="s">
        <v>161</v>
      </c>
      <c r="F525" s="19" t="s">
        <v>169</v>
      </c>
      <c r="G525" s="18">
        <f>G526+G527</f>
        <v>7078.7</v>
      </c>
      <c r="H525" s="2"/>
      <c r="I525" s="2"/>
    </row>
    <row r="526" spans="1:9" ht="90">
      <c r="A526" s="12">
        <f>A525+1</f>
        <v>252</v>
      </c>
      <c r="B526" s="27" t="s">
        <v>272</v>
      </c>
      <c r="C526" s="22">
        <v>964</v>
      </c>
      <c r="D526" s="19" t="s">
        <v>172</v>
      </c>
      <c r="E526" s="23" t="s">
        <v>162</v>
      </c>
      <c r="F526" s="19" t="s">
        <v>169</v>
      </c>
      <c r="G526" s="18">
        <f>6240.1+72.7+188.5+2.5+8</f>
        <v>6511.8</v>
      </c>
      <c r="H526" s="2"/>
      <c r="I526" s="2"/>
    </row>
    <row r="527" spans="1:9" ht="30">
      <c r="A527" s="12">
        <v>252</v>
      </c>
      <c r="B527" s="27" t="s">
        <v>164</v>
      </c>
      <c r="C527" s="22"/>
      <c r="D527" s="19" t="s">
        <v>172</v>
      </c>
      <c r="E527" s="23" t="s">
        <v>163</v>
      </c>
      <c r="F527" s="19" t="s">
        <v>169</v>
      </c>
      <c r="G527" s="18">
        <v>566.9</v>
      </c>
      <c r="H527" s="2"/>
      <c r="I527" s="2"/>
    </row>
    <row r="528" spans="1:9" ht="135">
      <c r="A528" s="12">
        <f>A527+1</f>
        <v>253</v>
      </c>
      <c r="B528" s="26" t="s">
        <v>119</v>
      </c>
      <c r="C528" s="22">
        <v>964</v>
      </c>
      <c r="D528" s="19" t="s">
        <v>185</v>
      </c>
      <c r="E528" s="18"/>
      <c r="F528" s="19" t="s">
        <v>169</v>
      </c>
      <c r="G528" s="18">
        <f>G529</f>
        <v>591.4000000000001</v>
      </c>
      <c r="H528" s="2"/>
      <c r="I528" s="2"/>
    </row>
    <row r="529" spans="1:9" ht="45">
      <c r="A529" s="12">
        <v>253</v>
      </c>
      <c r="B529" s="27" t="s">
        <v>295</v>
      </c>
      <c r="C529" s="22">
        <v>964</v>
      </c>
      <c r="D529" s="19" t="s">
        <v>185</v>
      </c>
      <c r="E529" s="23" t="s">
        <v>296</v>
      </c>
      <c r="F529" s="19" t="s">
        <v>169</v>
      </c>
      <c r="G529" s="18">
        <f>G530</f>
        <v>591.4000000000001</v>
      </c>
      <c r="H529" s="2"/>
      <c r="I529" s="2"/>
    </row>
    <row r="530" spans="1:9" ht="15">
      <c r="A530" s="12">
        <f>A529+1</f>
        <v>254</v>
      </c>
      <c r="B530" s="27" t="s">
        <v>160</v>
      </c>
      <c r="C530" s="22">
        <v>964</v>
      </c>
      <c r="D530" s="19" t="s">
        <v>185</v>
      </c>
      <c r="E530" s="23" t="s">
        <v>161</v>
      </c>
      <c r="F530" s="19" t="s">
        <v>169</v>
      </c>
      <c r="G530" s="18">
        <f>G531</f>
        <v>591.4000000000001</v>
      </c>
      <c r="H530" s="2"/>
      <c r="I530" s="2"/>
    </row>
    <row r="531" spans="1:9" ht="90">
      <c r="A531" s="12">
        <v>254</v>
      </c>
      <c r="B531" s="27" t="s">
        <v>272</v>
      </c>
      <c r="C531" s="22">
        <v>964</v>
      </c>
      <c r="D531" s="19" t="s">
        <v>185</v>
      </c>
      <c r="E531" s="23" t="s">
        <v>162</v>
      </c>
      <c r="F531" s="19" t="s">
        <v>169</v>
      </c>
      <c r="G531" s="18">
        <f>583.2+8.2</f>
        <v>591.4000000000001</v>
      </c>
      <c r="H531" s="2"/>
      <c r="I531" s="2"/>
    </row>
    <row r="532" spans="1:9" ht="210">
      <c r="A532" s="12">
        <f>A531+1</f>
        <v>255</v>
      </c>
      <c r="B532" s="28" t="s">
        <v>350</v>
      </c>
      <c r="C532" s="22">
        <v>964</v>
      </c>
      <c r="D532" s="19" t="s">
        <v>351</v>
      </c>
      <c r="E532" s="18"/>
      <c r="F532" s="19" t="s">
        <v>169</v>
      </c>
      <c r="G532" s="18">
        <f>G533</f>
        <v>62.8</v>
      </c>
      <c r="H532" s="2"/>
      <c r="I532" s="2"/>
    </row>
    <row r="533" spans="1:9" ht="45">
      <c r="A533" s="12">
        <v>255</v>
      </c>
      <c r="B533" s="27" t="s">
        <v>295</v>
      </c>
      <c r="C533" s="22">
        <v>964</v>
      </c>
      <c r="D533" s="19" t="s">
        <v>351</v>
      </c>
      <c r="E533" s="23" t="s">
        <v>296</v>
      </c>
      <c r="F533" s="19" t="s">
        <v>169</v>
      </c>
      <c r="G533" s="18">
        <f>G534</f>
        <v>62.8</v>
      </c>
      <c r="H533" s="2"/>
      <c r="I533" s="2"/>
    </row>
    <row r="534" spans="1:9" ht="15">
      <c r="A534" s="12">
        <f>A533+1</f>
        <v>256</v>
      </c>
      <c r="B534" s="27" t="s">
        <v>160</v>
      </c>
      <c r="C534" s="22">
        <v>964</v>
      </c>
      <c r="D534" s="19" t="s">
        <v>351</v>
      </c>
      <c r="E534" s="23" t="s">
        <v>161</v>
      </c>
      <c r="F534" s="19" t="s">
        <v>169</v>
      </c>
      <c r="G534" s="18">
        <f>G535</f>
        <v>62.8</v>
      </c>
      <c r="H534" s="2"/>
      <c r="I534" s="2"/>
    </row>
    <row r="535" spans="1:9" ht="90">
      <c r="A535" s="12">
        <v>256</v>
      </c>
      <c r="B535" s="27" t="s">
        <v>272</v>
      </c>
      <c r="C535" s="22">
        <v>964</v>
      </c>
      <c r="D535" s="19" t="s">
        <v>351</v>
      </c>
      <c r="E535" s="23" t="s">
        <v>162</v>
      </c>
      <c r="F535" s="19" t="s">
        <v>169</v>
      </c>
      <c r="G535" s="18">
        <v>62.8</v>
      </c>
      <c r="H535" s="2"/>
      <c r="I535" s="2"/>
    </row>
    <row r="536" spans="1:9" ht="195">
      <c r="A536" s="12">
        <f>A535+1</f>
        <v>257</v>
      </c>
      <c r="B536" s="27" t="s">
        <v>276</v>
      </c>
      <c r="C536" s="22"/>
      <c r="D536" s="19" t="s">
        <v>128</v>
      </c>
      <c r="E536" s="23"/>
      <c r="F536" s="19" t="s">
        <v>169</v>
      </c>
      <c r="G536" s="18">
        <f>G537</f>
        <v>165.2</v>
      </c>
      <c r="H536" s="2"/>
      <c r="I536" s="2"/>
    </row>
    <row r="537" spans="1:9" ht="45">
      <c r="A537" s="12">
        <v>257</v>
      </c>
      <c r="B537" s="27" t="s">
        <v>295</v>
      </c>
      <c r="C537" s="22"/>
      <c r="D537" s="19" t="s">
        <v>128</v>
      </c>
      <c r="E537" s="23" t="s">
        <v>296</v>
      </c>
      <c r="F537" s="19" t="s">
        <v>169</v>
      </c>
      <c r="G537" s="18">
        <f>G538</f>
        <v>165.2</v>
      </c>
      <c r="H537" s="2"/>
      <c r="I537" s="2"/>
    </row>
    <row r="538" spans="1:9" ht="15">
      <c r="A538" s="12">
        <f>A537+1</f>
        <v>258</v>
      </c>
      <c r="B538" s="27" t="s">
        <v>160</v>
      </c>
      <c r="C538" s="22"/>
      <c r="D538" s="19" t="s">
        <v>128</v>
      </c>
      <c r="E538" s="23" t="s">
        <v>161</v>
      </c>
      <c r="F538" s="19" t="s">
        <v>169</v>
      </c>
      <c r="G538" s="18">
        <f>G539</f>
        <v>165.2</v>
      </c>
      <c r="H538" s="2"/>
      <c r="I538" s="2"/>
    </row>
    <row r="539" spans="1:9" ht="30">
      <c r="A539" s="12">
        <v>258</v>
      </c>
      <c r="B539" s="27" t="s">
        <v>164</v>
      </c>
      <c r="C539" s="22"/>
      <c r="D539" s="19" t="s">
        <v>128</v>
      </c>
      <c r="E539" s="23" t="s">
        <v>163</v>
      </c>
      <c r="F539" s="19" t="s">
        <v>169</v>
      </c>
      <c r="G539" s="18">
        <v>165.2</v>
      </c>
      <c r="H539" s="2"/>
      <c r="I539" s="2"/>
    </row>
    <row r="540" spans="1:9" ht="45">
      <c r="A540" s="12">
        <f>A539+1</f>
        <v>259</v>
      </c>
      <c r="B540" s="26" t="s">
        <v>409</v>
      </c>
      <c r="C540" s="22">
        <v>964</v>
      </c>
      <c r="D540" s="19" t="s">
        <v>173</v>
      </c>
      <c r="E540" s="18"/>
      <c r="F540" s="19" t="s">
        <v>555</v>
      </c>
      <c r="G540" s="18">
        <f>G544+G541</f>
        <v>1766.7</v>
      </c>
      <c r="H540" s="2"/>
      <c r="I540" s="2"/>
    </row>
    <row r="541" spans="1:9" ht="165">
      <c r="A541" s="12">
        <v>259</v>
      </c>
      <c r="B541" s="26" t="s">
        <v>1</v>
      </c>
      <c r="C541" s="22"/>
      <c r="D541" s="19" t="s">
        <v>509</v>
      </c>
      <c r="E541" s="18"/>
      <c r="F541" s="19" t="s">
        <v>555</v>
      </c>
      <c r="G541" s="18">
        <f>G542</f>
        <v>67.8</v>
      </c>
      <c r="H541" s="2"/>
      <c r="I541" s="2"/>
    </row>
    <row r="542" spans="1:9" ht="105">
      <c r="A542" s="12">
        <f>A541+1</f>
        <v>260</v>
      </c>
      <c r="B542" s="27" t="s">
        <v>96</v>
      </c>
      <c r="C542" s="22"/>
      <c r="D542" s="19" t="s">
        <v>509</v>
      </c>
      <c r="E542" s="18">
        <v>100</v>
      </c>
      <c r="F542" s="19" t="s">
        <v>555</v>
      </c>
      <c r="G542" s="18">
        <f>G543</f>
        <v>67.8</v>
      </c>
      <c r="H542" s="2"/>
      <c r="I542" s="2"/>
    </row>
    <row r="543" spans="1:9" ht="45">
      <c r="A543" s="12">
        <v>260</v>
      </c>
      <c r="B543" s="27" t="s">
        <v>98</v>
      </c>
      <c r="C543" s="22"/>
      <c r="D543" s="19" t="s">
        <v>509</v>
      </c>
      <c r="E543" s="18">
        <v>120</v>
      </c>
      <c r="F543" s="19" t="s">
        <v>555</v>
      </c>
      <c r="G543" s="18">
        <f>62.6+5.2</f>
        <v>67.8</v>
      </c>
      <c r="H543" s="2"/>
      <c r="I543" s="2"/>
    </row>
    <row r="544" spans="1:9" ht="165">
      <c r="A544" s="12">
        <f>A543+1</f>
        <v>261</v>
      </c>
      <c r="B544" s="26" t="s">
        <v>556</v>
      </c>
      <c r="C544" s="22">
        <v>964</v>
      </c>
      <c r="D544" s="19" t="s">
        <v>105</v>
      </c>
      <c r="E544" s="18"/>
      <c r="F544" s="19" t="s">
        <v>555</v>
      </c>
      <c r="G544" s="18">
        <f>G545+G547</f>
        <v>1698.9</v>
      </c>
      <c r="H544" s="2"/>
      <c r="I544" s="2"/>
    </row>
    <row r="545" spans="1:9" ht="105">
      <c r="A545" s="12">
        <v>261</v>
      </c>
      <c r="B545" s="27" t="s">
        <v>96</v>
      </c>
      <c r="C545" s="22">
        <v>964</v>
      </c>
      <c r="D545" s="19" t="s">
        <v>105</v>
      </c>
      <c r="E545" s="23" t="s">
        <v>97</v>
      </c>
      <c r="F545" s="19" t="s">
        <v>555</v>
      </c>
      <c r="G545" s="18">
        <f>G546</f>
        <v>1667.9</v>
      </c>
      <c r="H545" s="2"/>
      <c r="I545" s="2"/>
    </row>
    <row r="546" spans="1:9" ht="45">
      <c r="A546" s="12">
        <f>A545+1</f>
        <v>262</v>
      </c>
      <c r="B546" s="27" t="s">
        <v>98</v>
      </c>
      <c r="C546" s="22">
        <v>964</v>
      </c>
      <c r="D546" s="19" t="s">
        <v>105</v>
      </c>
      <c r="E546" s="23" t="s">
        <v>99</v>
      </c>
      <c r="F546" s="19" t="s">
        <v>555</v>
      </c>
      <c r="G546" s="18">
        <v>1667.9</v>
      </c>
      <c r="H546" s="2"/>
      <c r="I546" s="2"/>
    </row>
    <row r="547" spans="1:9" ht="45">
      <c r="A547" s="12">
        <v>262</v>
      </c>
      <c r="B547" s="27" t="s">
        <v>100</v>
      </c>
      <c r="C547" s="22">
        <v>964</v>
      </c>
      <c r="D547" s="19" t="s">
        <v>105</v>
      </c>
      <c r="E547" s="23" t="s">
        <v>101</v>
      </c>
      <c r="F547" s="19" t="s">
        <v>555</v>
      </c>
      <c r="G547" s="18">
        <f>G548</f>
        <v>31</v>
      </c>
      <c r="H547" s="2"/>
      <c r="I547" s="2"/>
    </row>
    <row r="548" spans="1:9" ht="45">
      <c r="A548" s="12">
        <f>A547+1</f>
        <v>263</v>
      </c>
      <c r="B548" s="27" t="s">
        <v>102</v>
      </c>
      <c r="C548" s="22">
        <v>964</v>
      </c>
      <c r="D548" s="19" t="s">
        <v>105</v>
      </c>
      <c r="E548" s="23" t="s">
        <v>103</v>
      </c>
      <c r="F548" s="19" t="s">
        <v>555</v>
      </c>
      <c r="G548" s="18">
        <f>23+8</f>
        <v>31</v>
      </c>
      <c r="H548" s="2"/>
      <c r="I548" s="2"/>
    </row>
    <row r="549" spans="1:9" ht="78.75">
      <c r="A549" s="12">
        <v>263</v>
      </c>
      <c r="B549" s="13" t="s">
        <v>558</v>
      </c>
      <c r="C549" s="14">
        <v>938</v>
      </c>
      <c r="D549" s="15" t="s">
        <v>174</v>
      </c>
      <c r="E549" s="14"/>
      <c r="F549" s="15"/>
      <c r="G549" s="14">
        <f>G550+G557+G569+G564</f>
        <v>42690.7</v>
      </c>
      <c r="H549" s="2"/>
      <c r="I549" s="2"/>
    </row>
    <row r="550" spans="1:9" ht="90">
      <c r="A550" s="12">
        <f>A549+1</f>
        <v>264</v>
      </c>
      <c r="B550" s="26" t="s">
        <v>50</v>
      </c>
      <c r="C550" s="18"/>
      <c r="D550" s="19" t="s">
        <v>51</v>
      </c>
      <c r="E550" s="14"/>
      <c r="F550" s="15"/>
      <c r="G550" s="14">
        <f>G551+G554</f>
        <v>2555.6</v>
      </c>
      <c r="H550" s="2"/>
      <c r="I550" s="2"/>
    </row>
    <row r="551" spans="1:9" ht="255.75">
      <c r="A551" s="12">
        <v>264</v>
      </c>
      <c r="B551" s="17" t="s">
        <v>46</v>
      </c>
      <c r="C551" s="14"/>
      <c r="D551" s="77" t="s">
        <v>48</v>
      </c>
      <c r="E551" s="18"/>
      <c r="F551" s="19" t="s">
        <v>366</v>
      </c>
      <c r="G551" s="18">
        <f>G552</f>
        <v>2300</v>
      </c>
      <c r="H551" s="2"/>
      <c r="I551" s="2"/>
    </row>
    <row r="552" spans="1:9" ht="45">
      <c r="A552" s="12">
        <f>A551+1</f>
        <v>265</v>
      </c>
      <c r="B552" s="27" t="s">
        <v>100</v>
      </c>
      <c r="C552" s="14"/>
      <c r="D552" s="77" t="s">
        <v>48</v>
      </c>
      <c r="E552" s="18">
        <v>200</v>
      </c>
      <c r="F552" s="19" t="s">
        <v>366</v>
      </c>
      <c r="G552" s="18">
        <f>G553</f>
        <v>2300</v>
      </c>
      <c r="H552" s="2"/>
      <c r="I552" s="2"/>
    </row>
    <row r="553" spans="1:9" ht="45">
      <c r="A553" s="12">
        <v>265</v>
      </c>
      <c r="B553" s="27" t="s">
        <v>102</v>
      </c>
      <c r="C553" s="14"/>
      <c r="D553" s="77" t="s">
        <v>48</v>
      </c>
      <c r="E553" s="18">
        <v>240</v>
      </c>
      <c r="F553" s="19" t="s">
        <v>366</v>
      </c>
      <c r="G553" s="18">
        <v>2300</v>
      </c>
      <c r="H553" s="2"/>
      <c r="I553" s="2"/>
    </row>
    <row r="554" spans="1:9" ht="270.75">
      <c r="A554" s="12">
        <f>A553+1</f>
        <v>266</v>
      </c>
      <c r="B554" s="17" t="s">
        <v>47</v>
      </c>
      <c r="C554" s="14"/>
      <c r="D554" s="77" t="s">
        <v>49</v>
      </c>
      <c r="E554" s="18"/>
      <c r="F554" s="19" t="s">
        <v>366</v>
      </c>
      <c r="G554" s="18">
        <f>G555</f>
        <v>255.6</v>
      </c>
      <c r="H554" s="2"/>
      <c r="I554" s="2"/>
    </row>
    <row r="555" spans="1:9" ht="45">
      <c r="A555" s="12">
        <v>266</v>
      </c>
      <c r="B555" s="27" t="s">
        <v>100</v>
      </c>
      <c r="C555" s="14"/>
      <c r="D555" s="77" t="s">
        <v>49</v>
      </c>
      <c r="E555" s="18">
        <v>200</v>
      </c>
      <c r="F555" s="19" t="s">
        <v>366</v>
      </c>
      <c r="G555" s="18">
        <f>G556</f>
        <v>255.6</v>
      </c>
      <c r="H555" s="2"/>
      <c r="I555" s="2"/>
    </row>
    <row r="556" spans="1:9" ht="45">
      <c r="A556" s="12">
        <f>A555+1</f>
        <v>267</v>
      </c>
      <c r="B556" s="27" t="s">
        <v>102</v>
      </c>
      <c r="C556" s="14"/>
      <c r="D556" s="77" t="s">
        <v>49</v>
      </c>
      <c r="E556" s="18">
        <v>240</v>
      </c>
      <c r="F556" s="19" t="s">
        <v>366</v>
      </c>
      <c r="G556" s="18">
        <v>255.6</v>
      </c>
      <c r="H556" s="2"/>
      <c r="I556" s="2"/>
    </row>
    <row r="557" spans="1:9" ht="90">
      <c r="A557" s="12">
        <v>267</v>
      </c>
      <c r="B557" s="32" t="s">
        <v>348</v>
      </c>
      <c r="C557" s="14"/>
      <c r="D557" s="18" t="s">
        <v>439</v>
      </c>
      <c r="E557" s="18"/>
      <c r="F557" s="19" t="s">
        <v>415</v>
      </c>
      <c r="G557" s="18">
        <f>G558+G561</f>
        <v>20834.5</v>
      </c>
      <c r="H557" s="2"/>
      <c r="I557" s="2"/>
    </row>
    <row r="558" spans="1:9" ht="225">
      <c r="A558" s="12">
        <f>A557+1</f>
        <v>268</v>
      </c>
      <c r="B558" s="32" t="s">
        <v>349</v>
      </c>
      <c r="C558" s="14"/>
      <c r="D558" s="18" t="s">
        <v>440</v>
      </c>
      <c r="E558" s="18"/>
      <c r="F558" s="19" t="s">
        <v>415</v>
      </c>
      <c r="G558" s="18">
        <f>G559</f>
        <v>20628.2</v>
      </c>
      <c r="H558" s="2"/>
      <c r="I558" s="2"/>
    </row>
    <row r="559" spans="1:9" ht="60">
      <c r="A559" s="12">
        <v>268</v>
      </c>
      <c r="B559" s="26" t="s">
        <v>33</v>
      </c>
      <c r="C559" s="14"/>
      <c r="D559" s="18" t="s">
        <v>440</v>
      </c>
      <c r="E559" s="18">
        <v>400</v>
      </c>
      <c r="F559" s="19" t="s">
        <v>415</v>
      </c>
      <c r="G559" s="18">
        <f>G560</f>
        <v>20628.2</v>
      </c>
      <c r="H559" s="2"/>
      <c r="I559" s="2"/>
    </row>
    <row r="560" spans="1:9" ht="15.75">
      <c r="A560" s="12">
        <f>A559+1</f>
        <v>269</v>
      </c>
      <c r="B560" s="32" t="s">
        <v>367</v>
      </c>
      <c r="C560" s="14"/>
      <c r="D560" s="18" t="s">
        <v>440</v>
      </c>
      <c r="E560" s="18">
        <v>410</v>
      </c>
      <c r="F560" s="19" t="s">
        <v>415</v>
      </c>
      <c r="G560" s="18">
        <v>20628.2</v>
      </c>
      <c r="H560" s="2"/>
      <c r="I560" s="2"/>
    </row>
    <row r="561" spans="1:9" ht="240">
      <c r="A561" s="12">
        <v>269</v>
      </c>
      <c r="B561" s="32" t="s">
        <v>438</v>
      </c>
      <c r="C561" s="14"/>
      <c r="D561" s="18" t="s">
        <v>441</v>
      </c>
      <c r="E561" s="18"/>
      <c r="F561" s="19" t="s">
        <v>415</v>
      </c>
      <c r="G561" s="18">
        <f>G562</f>
        <v>206.3</v>
      </c>
      <c r="H561" s="2"/>
      <c r="I561" s="2"/>
    </row>
    <row r="562" spans="1:9" ht="60">
      <c r="A562" s="12">
        <f>A561+1</f>
        <v>270</v>
      </c>
      <c r="B562" s="26" t="s">
        <v>33</v>
      </c>
      <c r="C562" s="14"/>
      <c r="D562" s="18" t="s">
        <v>441</v>
      </c>
      <c r="E562" s="18">
        <v>400</v>
      </c>
      <c r="F562" s="19" t="s">
        <v>415</v>
      </c>
      <c r="G562" s="18">
        <f>G563</f>
        <v>206.3</v>
      </c>
      <c r="H562" s="2"/>
      <c r="I562" s="2"/>
    </row>
    <row r="563" spans="1:9" ht="15.75">
      <c r="A563" s="12">
        <v>270</v>
      </c>
      <c r="B563" s="32" t="s">
        <v>367</v>
      </c>
      <c r="C563" s="14"/>
      <c r="D563" s="18" t="s">
        <v>441</v>
      </c>
      <c r="E563" s="18">
        <v>410</v>
      </c>
      <c r="F563" s="19" t="s">
        <v>415</v>
      </c>
      <c r="G563" s="18">
        <v>206.3</v>
      </c>
      <c r="H563" s="2"/>
      <c r="I563" s="2"/>
    </row>
    <row r="564" spans="1:9" ht="30">
      <c r="A564" s="12">
        <f>A563+1</f>
        <v>271</v>
      </c>
      <c r="B564" s="26" t="s">
        <v>456</v>
      </c>
      <c r="C564" s="18">
        <v>906</v>
      </c>
      <c r="D564" s="19" t="s">
        <v>175</v>
      </c>
      <c r="E564" s="18"/>
      <c r="F564" s="19" t="s">
        <v>139</v>
      </c>
      <c r="G564" s="18">
        <f>G567+G565</f>
        <v>6840</v>
      </c>
      <c r="H564" s="2"/>
      <c r="I564" s="2"/>
    </row>
    <row r="565" spans="1:9" ht="150">
      <c r="A565" s="12">
        <v>271</v>
      </c>
      <c r="B565" s="26" t="s">
        <v>479</v>
      </c>
      <c r="C565" s="18"/>
      <c r="D565" s="19" t="s">
        <v>481</v>
      </c>
      <c r="E565" s="18"/>
      <c r="F565" s="19" t="s">
        <v>139</v>
      </c>
      <c r="G565" s="18">
        <f>G566</f>
        <v>4540</v>
      </c>
      <c r="H565" s="2"/>
      <c r="I565" s="2"/>
    </row>
    <row r="566" spans="1:9" ht="45">
      <c r="A566" s="12">
        <f>A565+1</f>
        <v>272</v>
      </c>
      <c r="B566" s="26" t="s">
        <v>317</v>
      </c>
      <c r="C566" s="18"/>
      <c r="D566" s="19" t="s">
        <v>481</v>
      </c>
      <c r="E566" s="18">
        <v>320</v>
      </c>
      <c r="F566" s="19" t="s">
        <v>139</v>
      </c>
      <c r="G566" s="18">
        <v>4540</v>
      </c>
      <c r="H566" s="2"/>
      <c r="I566" s="2"/>
    </row>
    <row r="567" spans="1:9" ht="165">
      <c r="A567" s="12">
        <v>272</v>
      </c>
      <c r="B567" s="26" t="s">
        <v>480</v>
      </c>
      <c r="C567" s="18">
        <v>906</v>
      </c>
      <c r="D567" s="19" t="s">
        <v>482</v>
      </c>
      <c r="E567" s="18"/>
      <c r="F567" s="19" t="s">
        <v>139</v>
      </c>
      <c r="G567" s="18">
        <f>G568</f>
        <v>2300</v>
      </c>
      <c r="H567" s="2"/>
      <c r="I567" s="2"/>
    </row>
    <row r="568" spans="1:9" ht="45">
      <c r="A568" s="12">
        <f>A567+1</f>
        <v>273</v>
      </c>
      <c r="B568" s="26" t="s">
        <v>317</v>
      </c>
      <c r="C568" s="18">
        <v>906</v>
      </c>
      <c r="D568" s="19" t="s">
        <v>482</v>
      </c>
      <c r="E568" s="18">
        <v>320</v>
      </c>
      <c r="F568" s="19" t="s">
        <v>139</v>
      </c>
      <c r="G568" s="18">
        <v>2300</v>
      </c>
      <c r="H568" s="2"/>
      <c r="I568" s="2"/>
    </row>
    <row r="569" spans="1:9" ht="75">
      <c r="A569" s="12">
        <v>273</v>
      </c>
      <c r="B569" s="26" t="s">
        <v>558</v>
      </c>
      <c r="C569" s="18"/>
      <c r="D569" s="18" t="s">
        <v>271</v>
      </c>
      <c r="E569" s="18"/>
      <c r="F569" s="19"/>
      <c r="G569" s="18">
        <f>G576+G570+G573+G584+G587+G590</f>
        <v>12460.6</v>
      </c>
      <c r="H569" s="2"/>
      <c r="I569" s="2"/>
    </row>
    <row r="570" spans="1:9" ht="240" hidden="1">
      <c r="A570" s="12">
        <f>A569+1</f>
        <v>274</v>
      </c>
      <c r="B570" s="39" t="s">
        <v>249</v>
      </c>
      <c r="C570" s="18"/>
      <c r="D570" s="18" t="s">
        <v>250</v>
      </c>
      <c r="E570" s="18"/>
      <c r="F570" s="19" t="s">
        <v>352</v>
      </c>
      <c r="G570" s="18">
        <f>G571</f>
        <v>0</v>
      </c>
      <c r="H570" s="2"/>
      <c r="I570" s="2"/>
    </row>
    <row r="571" spans="1:9" ht="60" hidden="1">
      <c r="A571" s="12">
        <v>274</v>
      </c>
      <c r="B571" s="40" t="s">
        <v>33</v>
      </c>
      <c r="C571" s="18"/>
      <c r="D571" s="18" t="s">
        <v>250</v>
      </c>
      <c r="E571" s="18">
        <v>400</v>
      </c>
      <c r="F571" s="19" t="s">
        <v>352</v>
      </c>
      <c r="G571" s="18">
        <f>G572</f>
        <v>0</v>
      </c>
      <c r="H571" s="2"/>
      <c r="I571" s="2"/>
    </row>
    <row r="572" spans="1:9" ht="60" hidden="1">
      <c r="A572" s="12">
        <f>A571+1</f>
        <v>275</v>
      </c>
      <c r="B572" s="26" t="s">
        <v>26</v>
      </c>
      <c r="C572" s="18"/>
      <c r="D572" s="18" t="s">
        <v>250</v>
      </c>
      <c r="E572" s="18">
        <v>412</v>
      </c>
      <c r="F572" s="19" t="s">
        <v>352</v>
      </c>
      <c r="G572" s="18">
        <v>0</v>
      </c>
      <c r="H572" s="2"/>
      <c r="I572" s="2"/>
    </row>
    <row r="573" spans="1:9" ht="180">
      <c r="A573" s="12">
        <v>275</v>
      </c>
      <c r="B573" s="26" t="s">
        <v>218</v>
      </c>
      <c r="C573" s="18"/>
      <c r="D573" s="19" t="s">
        <v>510</v>
      </c>
      <c r="E573" s="18"/>
      <c r="F573" s="19" t="s">
        <v>557</v>
      </c>
      <c r="G573" s="18">
        <f>G574</f>
        <v>281.3</v>
      </c>
      <c r="H573" s="2"/>
      <c r="I573" s="2"/>
    </row>
    <row r="574" spans="1:9" ht="105">
      <c r="A574" s="12">
        <f>A573+1</f>
        <v>276</v>
      </c>
      <c r="B574" s="27" t="s">
        <v>96</v>
      </c>
      <c r="C574" s="18"/>
      <c r="D574" s="19" t="s">
        <v>510</v>
      </c>
      <c r="E574" s="18">
        <v>100</v>
      </c>
      <c r="F574" s="19" t="s">
        <v>557</v>
      </c>
      <c r="G574" s="18">
        <f>G575</f>
        <v>281.3</v>
      </c>
      <c r="H574" s="2"/>
      <c r="I574" s="2"/>
    </row>
    <row r="575" spans="1:9" ht="30">
      <c r="A575" s="12">
        <v>276</v>
      </c>
      <c r="B575" s="27" t="s">
        <v>502</v>
      </c>
      <c r="C575" s="18"/>
      <c r="D575" s="19" t="s">
        <v>510</v>
      </c>
      <c r="E575" s="18">
        <v>110</v>
      </c>
      <c r="F575" s="19" t="s">
        <v>557</v>
      </c>
      <c r="G575" s="18">
        <v>281.3</v>
      </c>
      <c r="H575" s="2"/>
      <c r="I575" s="2"/>
    </row>
    <row r="576" spans="1:9" ht="150">
      <c r="A576" s="12">
        <f>A575+1</f>
        <v>277</v>
      </c>
      <c r="B576" s="26" t="s">
        <v>453</v>
      </c>
      <c r="C576" s="18">
        <v>938</v>
      </c>
      <c r="D576" s="19" t="s">
        <v>316</v>
      </c>
      <c r="E576" s="18"/>
      <c r="F576" s="19" t="s">
        <v>557</v>
      </c>
      <c r="G576" s="18">
        <f>G577+G579+G581</f>
        <v>7945.2</v>
      </c>
      <c r="H576" s="2"/>
      <c r="I576" s="2"/>
    </row>
    <row r="577" spans="1:9" ht="105">
      <c r="A577" s="12">
        <v>277</v>
      </c>
      <c r="B577" s="27" t="s">
        <v>96</v>
      </c>
      <c r="C577" s="18">
        <v>938</v>
      </c>
      <c r="D577" s="19" t="s">
        <v>316</v>
      </c>
      <c r="E577" s="23" t="s">
        <v>97</v>
      </c>
      <c r="F577" s="19" t="s">
        <v>557</v>
      </c>
      <c r="G577" s="18">
        <f>G578</f>
        <v>7400.1</v>
      </c>
      <c r="H577" s="2"/>
      <c r="I577" s="2"/>
    </row>
    <row r="578" spans="1:9" ht="30">
      <c r="A578" s="12">
        <f>A577+1</f>
        <v>278</v>
      </c>
      <c r="B578" s="27" t="s">
        <v>502</v>
      </c>
      <c r="C578" s="18">
        <v>938</v>
      </c>
      <c r="D578" s="19" t="s">
        <v>316</v>
      </c>
      <c r="E578" s="23" t="s">
        <v>503</v>
      </c>
      <c r="F578" s="19" t="s">
        <v>557</v>
      </c>
      <c r="G578" s="18">
        <f>7163.5+236.6</f>
        <v>7400.1</v>
      </c>
      <c r="H578" s="2"/>
      <c r="I578" s="2"/>
    </row>
    <row r="579" spans="1:9" ht="45">
      <c r="A579" s="12">
        <v>278</v>
      </c>
      <c r="B579" s="27" t="s">
        <v>100</v>
      </c>
      <c r="C579" s="18">
        <v>938</v>
      </c>
      <c r="D579" s="19" t="s">
        <v>316</v>
      </c>
      <c r="E579" s="23" t="s">
        <v>101</v>
      </c>
      <c r="F579" s="19" t="s">
        <v>557</v>
      </c>
      <c r="G579" s="18">
        <f>G580</f>
        <v>301.2</v>
      </c>
      <c r="H579" s="2"/>
      <c r="I579" s="2"/>
    </row>
    <row r="580" spans="1:9" ht="45">
      <c r="A580" s="12">
        <f>A579+1</f>
        <v>279</v>
      </c>
      <c r="B580" s="27" t="s">
        <v>102</v>
      </c>
      <c r="C580" s="18">
        <v>938</v>
      </c>
      <c r="D580" s="19" t="s">
        <v>316</v>
      </c>
      <c r="E580" s="23" t="s">
        <v>103</v>
      </c>
      <c r="F580" s="19" t="s">
        <v>557</v>
      </c>
      <c r="G580" s="18">
        <f>311.2-10</f>
        <v>301.2</v>
      </c>
      <c r="H580" s="2"/>
      <c r="I580" s="2"/>
    </row>
    <row r="581" spans="1:9" ht="15">
      <c r="A581" s="12">
        <v>279</v>
      </c>
      <c r="B581" s="27" t="s">
        <v>19</v>
      </c>
      <c r="C581" s="18"/>
      <c r="D581" s="19" t="s">
        <v>316</v>
      </c>
      <c r="E581" s="23" t="s">
        <v>417</v>
      </c>
      <c r="F581" s="19" t="s">
        <v>557</v>
      </c>
      <c r="G581" s="18">
        <f>G583+G582</f>
        <v>243.89999999999998</v>
      </c>
      <c r="H581" s="2"/>
      <c r="I581" s="2"/>
    </row>
    <row r="582" spans="1:9" ht="15">
      <c r="A582" s="12">
        <f>A581+1</f>
        <v>280</v>
      </c>
      <c r="B582" s="27" t="s">
        <v>248</v>
      </c>
      <c r="C582" s="18">
        <v>938</v>
      </c>
      <c r="D582" s="19" t="s">
        <v>316</v>
      </c>
      <c r="E582" s="19" t="s">
        <v>360</v>
      </c>
      <c r="F582" s="23" t="s">
        <v>557</v>
      </c>
      <c r="G582" s="18">
        <v>126.6</v>
      </c>
      <c r="H582" s="2"/>
      <c r="I582" s="2"/>
    </row>
    <row r="583" spans="1:9" ht="30">
      <c r="A583" s="12">
        <v>280</v>
      </c>
      <c r="B583" s="27" t="s">
        <v>20</v>
      </c>
      <c r="C583" s="18"/>
      <c r="D583" s="19" t="s">
        <v>316</v>
      </c>
      <c r="E583" s="23" t="s">
        <v>15</v>
      </c>
      <c r="F583" s="19" t="s">
        <v>557</v>
      </c>
      <c r="G583" s="18">
        <f>60+47.3+10</f>
        <v>117.3</v>
      </c>
      <c r="H583" s="2"/>
      <c r="I583" s="2"/>
    </row>
    <row r="584" spans="1:9" ht="210">
      <c r="A584" s="12">
        <f>A583+1</f>
        <v>281</v>
      </c>
      <c r="B584" s="17" t="s">
        <v>131</v>
      </c>
      <c r="C584" s="18"/>
      <c r="D584" s="18" t="s">
        <v>132</v>
      </c>
      <c r="E584" s="18"/>
      <c r="F584" s="19" t="s">
        <v>366</v>
      </c>
      <c r="G584" s="18">
        <f>G585</f>
        <v>100</v>
      </c>
      <c r="H584" s="2"/>
      <c r="I584" s="2"/>
    </row>
    <row r="585" spans="1:9" ht="45">
      <c r="A585" s="12">
        <v>281</v>
      </c>
      <c r="B585" s="27" t="s">
        <v>100</v>
      </c>
      <c r="C585" s="18"/>
      <c r="D585" s="18" t="s">
        <v>132</v>
      </c>
      <c r="E585" s="18">
        <v>200</v>
      </c>
      <c r="F585" s="19" t="s">
        <v>366</v>
      </c>
      <c r="G585" s="18">
        <f>G586</f>
        <v>100</v>
      </c>
      <c r="H585" s="2"/>
      <c r="I585" s="2"/>
    </row>
    <row r="586" spans="1:9" ht="45">
      <c r="A586" s="12">
        <f>A585+1</f>
        <v>282</v>
      </c>
      <c r="B586" s="27" t="s">
        <v>102</v>
      </c>
      <c r="C586" s="18"/>
      <c r="D586" s="18" t="s">
        <v>132</v>
      </c>
      <c r="E586" s="18">
        <v>240</v>
      </c>
      <c r="F586" s="19" t="s">
        <v>366</v>
      </c>
      <c r="G586" s="18">
        <v>100</v>
      </c>
      <c r="H586" s="2"/>
      <c r="I586" s="2"/>
    </row>
    <row r="587" spans="1:9" ht="180">
      <c r="A587" s="12">
        <v>282</v>
      </c>
      <c r="B587" s="32" t="s">
        <v>241</v>
      </c>
      <c r="C587" s="14"/>
      <c r="D587" s="77" t="s">
        <v>243</v>
      </c>
      <c r="E587" s="18"/>
      <c r="F587" s="19" t="s">
        <v>352</v>
      </c>
      <c r="G587" s="18">
        <f>G588</f>
        <v>2171.4</v>
      </c>
      <c r="H587" s="2"/>
      <c r="I587" s="2"/>
    </row>
    <row r="588" spans="1:9" ht="60">
      <c r="A588" s="12">
        <f>A587+1</f>
        <v>283</v>
      </c>
      <c r="B588" s="26" t="s">
        <v>33</v>
      </c>
      <c r="C588" s="14"/>
      <c r="D588" s="78" t="s">
        <v>243</v>
      </c>
      <c r="E588" s="18">
        <v>400</v>
      </c>
      <c r="F588" s="19" t="s">
        <v>352</v>
      </c>
      <c r="G588" s="18">
        <f>G589</f>
        <v>2171.4</v>
      </c>
      <c r="H588" s="2"/>
      <c r="I588" s="2"/>
    </row>
    <row r="589" spans="1:9" ht="15.75">
      <c r="A589" s="12">
        <v>283</v>
      </c>
      <c r="B589" s="32" t="s">
        <v>367</v>
      </c>
      <c r="C589" s="14"/>
      <c r="D589" s="79" t="s">
        <v>243</v>
      </c>
      <c r="E589" s="18">
        <v>410</v>
      </c>
      <c r="F589" s="19" t="s">
        <v>352</v>
      </c>
      <c r="G589" s="18">
        <v>2171.4</v>
      </c>
      <c r="H589" s="2"/>
      <c r="I589" s="2"/>
    </row>
    <row r="590" spans="1:9" ht="195">
      <c r="A590" s="12">
        <f>A589+1</f>
        <v>284</v>
      </c>
      <c r="B590" s="32" t="s">
        <v>242</v>
      </c>
      <c r="C590" s="14"/>
      <c r="D590" s="77" t="s">
        <v>244</v>
      </c>
      <c r="E590" s="18"/>
      <c r="F590" s="19" t="s">
        <v>352</v>
      </c>
      <c r="G590" s="18">
        <f>G591</f>
        <v>1962.7</v>
      </c>
      <c r="H590" s="2"/>
      <c r="I590" s="2"/>
    </row>
    <row r="591" spans="1:9" ht="60">
      <c r="A591" s="12">
        <v>284</v>
      </c>
      <c r="B591" s="26" t="s">
        <v>33</v>
      </c>
      <c r="C591" s="14"/>
      <c r="D591" s="77" t="s">
        <v>244</v>
      </c>
      <c r="E591" s="18">
        <v>400</v>
      </c>
      <c r="F591" s="19" t="s">
        <v>352</v>
      </c>
      <c r="G591" s="18">
        <f>G592</f>
        <v>1962.7</v>
      </c>
      <c r="H591" s="2"/>
      <c r="I591" s="2"/>
    </row>
    <row r="592" spans="1:9" ht="15.75">
      <c r="A592" s="12">
        <f>A591+1</f>
        <v>285</v>
      </c>
      <c r="B592" s="32" t="s">
        <v>367</v>
      </c>
      <c r="C592" s="14"/>
      <c r="D592" s="77" t="s">
        <v>244</v>
      </c>
      <c r="E592" s="18">
        <v>410</v>
      </c>
      <c r="F592" s="19" t="s">
        <v>352</v>
      </c>
      <c r="G592" s="18">
        <v>1962.7</v>
      </c>
      <c r="H592" s="2"/>
      <c r="I592" s="2"/>
    </row>
    <row r="593" spans="1:9" ht="63">
      <c r="A593" s="12">
        <v>285</v>
      </c>
      <c r="B593" s="13" t="s">
        <v>95</v>
      </c>
      <c r="C593" s="14">
        <v>906</v>
      </c>
      <c r="D593" s="15" t="s">
        <v>176</v>
      </c>
      <c r="E593" s="14"/>
      <c r="F593" s="15"/>
      <c r="G593" s="14">
        <f>G594</f>
        <v>1781.8</v>
      </c>
      <c r="H593" s="2"/>
      <c r="I593" s="2"/>
    </row>
    <row r="594" spans="1:9" ht="75">
      <c r="A594" s="12">
        <f>A593+1</f>
        <v>286</v>
      </c>
      <c r="B594" s="26" t="s">
        <v>136</v>
      </c>
      <c r="C594" s="18">
        <v>906</v>
      </c>
      <c r="D594" s="19" t="s">
        <v>177</v>
      </c>
      <c r="E594" s="18"/>
      <c r="F594" s="19"/>
      <c r="G594" s="18">
        <f>G598+G595</f>
        <v>1781.8</v>
      </c>
      <c r="H594" s="2"/>
      <c r="I594" s="2"/>
    </row>
    <row r="595" spans="1:9" ht="165">
      <c r="A595" s="12">
        <v>286</v>
      </c>
      <c r="B595" s="26" t="s">
        <v>455</v>
      </c>
      <c r="C595" s="36"/>
      <c r="D595" s="18" t="s">
        <v>54</v>
      </c>
      <c r="E595" s="18"/>
      <c r="F595" s="19" t="s">
        <v>366</v>
      </c>
      <c r="G595" s="18">
        <f>G597</f>
        <v>1581.8</v>
      </c>
      <c r="H595" s="2"/>
      <c r="I595" s="2"/>
    </row>
    <row r="596" spans="1:9" ht="15">
      <c r="A596" s="12">
        <f>A595+1</f>
        <v>287</v>
      </c>
      <c r="B596" s="26" t="s">
        <v>19</v>
      </c>
      <c r="C596" s="36"/>
      <c r="D596" s="18" t="s">
        <v>54</v>
      </c>
      <c r="E596" s="18">
        <v>800</v>
      </c>
      <c r="F596" s="19" t="s">
        <v>366</v>
      </c>
      <c r="G596" s="18">
        <f>G597</f>
        <v>1581.8</v>
      </c>
      <c r="H596" s="2"/>
      <c r="I596" s="2"/>
    </row>
    <row r="597" spans="1:9" ht="60">
      <c r="A597" s="12">
        <v>287</v>
      </c>
      <c r="B597" s="26" t="s">
        <v>113</v>
      </c>
      <c r="C597" s="36"/>
      <c r="D597" s="18" t="s">
        <v>54</v>
      </c>
      <c r="E597" s="18">
        <v>810</v>
      </c>
      <c r="F597" s="19" t="s">
        <v>366</v>
      </c>
      <c r="G597" s="18">
        <v>1581.8</v>
      </c>
      <c r="H597" s="2"/>
      <c r="I597" s="2"/>
    </row>
    <row r="598" spans="1:9" ht="165">
      <c r="A598" s="12">
        <f>A597+1</f>
        <v>288</v>
      </c>
      <c r="B598" s="35" t="s">
        <v>455</v>
      </c>
      <c r="C598" s="36">
        <v>906</v>
      </c>
      <c r="D598" s="36" t="s">
        <v>76</v>
      </c>
      <c r="E598" s="18"/>
      <c r="F598" s="19" t="s">
        <v>366</v>
      </c>
      <c r="G598" s="18">
        <f>G601+G599</f>
        <v>200</v>
      </c>
      <c r="H598" s="2"/>
      <c r="I598" s="2"/>
    </row>
    <row r="599" spans="1:9" ht="45">
      <c r="A599" s="12">
        <v>288</v>
      </c>
      <c r="B599" s="27" t="s">
        <v>100</v>
      </c>
      <c r="C599" s="55"/>
      <c r="D599" s="36" t="s">
        <v>76</v>
      </c>
      <c r="E599" s="18">
        <v>200</v>
      </c>
      <c r="F599" s="19" t="s">
        <v>366</v>
      </c>
      <c r="G599" s="18">
        <f>G600</f>
        <v>2.2</v>
      </c>
      <c r="H599" s="2"/>
      <c r="I599" s="2"/>
    </row>
    <row r="600" spans="1:9" ht="45">
      <c r="A600" s="12">
        <f>A599+1</f>
        <v>289</v>
      </c>
      <c r="B600" s="27" t="s">
        <v>102</v>
      </c>
      <c r="C600" s="55"/>
      <c r="D600" s="36" t="s">
        <v>76</v>
      </c>
      <c r="E600" s="18">
        <v>240</v>
      </c>
      <c r="F600" s="19" t="s">
        <v>366</v>
      </c>
      <c r="G600" s="18">
        <v>2.2</v>
      </c>
      <c r="H600" s="2"/>
      <c r="I600" s="2"/>
    </row>
    <row r="601" spans="1:9" ht="15">
      <c r="A601" s="12">
        <v>289</v>
      </c>
      <c r="B601" s="26" t="s">
        <v>19</v>
      </c>
      <c r="C601" s="22"/>
      <c r="D601" s="18" t="s">
        <v>76</v>
      </c>
      <c r="E601" s="18">
        <v>800</v>
      </c>
      <c r="F601" s="19" t="s">
        <v>366</v>
      </c>
      <c r="G601" s="18">
        <f>G602</f>
        <v>197.8</v>
      </c>
      <c r="H601" s="2"/>
      <c r="I601" s="2"/>
    </row>
    <row r="602" spans="1:9" ht="60">
      <c r="A602" s="12">
        <f>A601+1</f>
        <v>290</v>
      </c>
      <c r="B602" s="26" t="s">
        <v>113</v>
      </c>
      <c r="C602" s="22"/>
      <c r="D602" s="41" t="s">
        <v>76</v>
      </c>
      <c r="E602" s="18">
        <v>810</v>
      </c>
      <c r="F602" s="19" t="s">
        <v>366</v>
      </c>
      <c r="G602" s="18">
        <f>200-2.2</f>
        <v>197.8</v>
      </c>
      <c r="H602" s="2"/>
      <c r="I602" s="2"/>
    </row>
    <row r="603" spans="1:14" ht="71.25" customHeight="1">
      <c r="A603" s="12">
        <v>290</v>
      </c>
      <c r="B603" s="33" t="s">
        <v>414</v>
      </c>
      <c r="C603" s="34">
        <v>931</v>
      </c>
      <c r="D603" s="15" t="s">
        <v>178</v>
      </c>
      <c r="E603" s="14"/>
      <c r="F603" s="15" t="s">
        <v>32</v>
      </c>
      <c r="G603" s="42">
        <f>G604+G632+G636</f>
        <v>52713.700000000004</v>
      </c>
      <c r="H603" s="2"/>
      <c r="I603" s="2"/>
      <c r="N603" s="70"/>
    </row>
    <row r="604" spans="1:9" ht="60">
      <c r="A604" s="12">
        <f>A603+1</f>
        <v>291</v>
      </c>
      <c r="B604" s="26" t="s">
        <v>474</v>
      </c>
      <c r="C604" s="22">
        <v>931</v>
      </c>
      <c r="D604" s="19" t="s">
        <v>179</v>
      </c>
      <c r="E604" s="18"/>
      <c r="F604" s="19" t="s">
        <v>31</v>
      </c>
      <c r="G604" s="18">
        <f>G623+G617+G608+G614+G620+G626+G605+G611+G629</f>
        <v>42517.600000000006</v>
      </c>
      <c r="H604" s="2"/>
      <c r="I604" s="2"/>
    </row>
    <row r="605" spans="1:9" ht="180">
      <c r="A605" s="12">
        <v>291</v>
      </c>
      <c r="B605" s="54" t="s">
        <v>371</v>
      </c>
      <c r="C605" s="22"/>
      <c r="D605" s="59" t="s">
        <v>372</v>
      </c>
      <c r="E605" s="18"/>
      <c r="F605" s="19" t="s">
        <v>31</v>
      </c>
      <c r="G605" s="18">
        <f>G606</f>
        <v>8722.1</v>
      </c>
      <c r="H605" s="2"/>
      <c r="I605" s="2"/>
    </row>
    <row r="606" spans="1:9" ht="45">
      <c r="A606" s="12">
        <f>A605+1</f>
        <v>292</v>
      </c>
      <c r="B606" s="27" t="s">
        <v>100</v>
      </c>
      <c r="C606" s="22"/>
      <c r="D606" s="59" t="s">
        <v>372</v>
      </c>
      <c r="E606" s="18">
        <v>200</v>
      </c>
      <c r="F606" s="19" t="s">
        <v>31</v>
      </c>
      <c r="G606" s="18">
        <f>G607</f>
        <v>8722.1</v>
      </c>
      <c r="H606" s="2"/>
      <c r="I606" s="2"/>
    </row>
    <row r="607" spans="1:9" ht="45">
      <c r="A607" s="12">
        <v>292</v>
      </c>
      <c r="B607" s="54" t="s">
        <v>102</v>
      </c>
      <c r="C607" s="22"/>
      <c r="D607" s="59" t="s">
        <v>372</v>
      </c>
      <c r="E607" s="18">
        <v>240</v>
      </c>
      <c r="F607" s="19" t="s">
        <v>31</v>
      </c>
      <c r="G607" s="18">
        <v>8722.1</v>
      </c>
      <c r="H607" s="2"/>
      <c r="I607" s="2"/>
    </row>
    <row r="608" spans="1:9" ht="180">
      <c r="A608" s="12">
        <f>A607+1</f>
        <v>293</v>
      </c>
      <c r="B608" s="26" t="s">
        <v>280</v>
      </c>
      <c r="C608" s="22"/>
      <c r="D608" s="19" t="s">
        <v>278</v>
      </c>
      <c r="E608" s="18"/>
      <c r="F608" s="19" t="s">
        <v>31</v>
      </c>
      <c r="G608" s="18">
        <f>G609</f>
        <v>17577.7</v>
      </c>
      <c r="H608" s="2"/>
      <c r="I608" s="2"/>
    </row>
    <row r="609" spans="1:9" ht="45">
      <c r="A609" s="12">
        <v>293</v>
      </c>
      <c r="B609" s="27" t="s">
        <v>100</v>
      </c>
      <c r="C609" s="22"/>
      <c r="D609" s="19" t="s">
        <v>278</v>
      </c>
      <c r="E609" s="18">
        <v>200</v>
      </c>
      <c r="F609" s="19" t="s">
        <v>31</v>
      </c>
      <c r="G609" s="18">
        <f>G610</f>
        <v>17577.7</v>
      </c>
      <c r="H609" s="2"/>
      <c r="I609" s="2"/>
    </row>
    <row r="610" spans="1:9" ht="45">
      <c r="A610" s="12">
        <f>A609+1</f>
        <v>294</v>
      </c>
      <c r="B610" s="27" t="s">
        <v>102</v>
      </c>
      <c r="C610" s="22"/>
      <c r="D610" s="19" t="s">
        <v>278</v>
      </c>
      <c r="E610" s="18">
        <v>240</v>
      </c>
      <c r="F610" s="19" t="s">
        <v>31</v>
      </c>
      <c r="G610" s="18">
        <v>17577.7</v>
      </c>
      <c r="H610" s="2"/>
      <c r="I610" s="2"/>
    </row>
    <row r="611" spans="1:9" ht="195">
      <c r="A611" s="12">
        <v>294</v>
      </c>
      <c r="B611" s="54" t="s">
        <v>373</v>
      </c>
      <c r="C611" s="22"/>
      <c r="D611" s="59" t="s">
        <v>374</v>
      </c>
      <c r="E611" s="18"/>
      <c r="F611" s="19" t="s">
        <v>31</v>
      </c>
      <c r="G611" s="18">
        <f>G612</f>
        <v>8.8</v>
      </c>
      <c r="H611" s="2"/>
      <c r="I611" s="2"/>
    </row>
    <row r="612" spans="1:9" ht="45">
      <c r="A612" s="12">
        <f>A611+1</f>
        <v>295</v>
      </c>
      <c r="B612" s="27" t="s">
        <v>100</v>
      </c>
      <c r="C612" s="22"/>
      <c r="D612" s="59" t="s">
        <v>374</v>
      </c>
      <c r="E612" s="18">
        <v>200</v>
      </c>
      <c r="F612" s="19" t="s">
        <v>31</v>
      </c>
      <c r="G612" s="18">
        <f>G613</f>
        <v>8.8</v>
      </c>
      <c r="H612" s="2"/>
      <c r="I612" s="2"/>
    </row>
    <row r="613" spans="1:9" ht="45">
      <c r="A613" s="12">
        <v>295</v>
      </c>
      <c r="B613" s="54" t="s">
        <v>102</v>
      </c>
      <c r="C613" s="22"/>
      <c r="D613" s="59" t="s">
        <v>374</v>
      </c>
      <c r="E613" s="18">
        <v>240</v>
      </c>
      <c r="F613" s="19" t="s">
        <v>31</v>
      </c>
      <c r="G613" s="18">
        <v>8.8</v>
      </c>
      <c r="H613" s="2"/>
      <c r="I613" s="2"/>
    </row>
    <row r="614" spans="1:9" ht="180">
      <c r="A614" s="12">
        <f>A613+1</f>
        <v>296</v>
      </c>
      <c r="B614" s="28" t="s">
        <v>386</v>
      </c>
      <c r="C614" s="22"/>
      <c r="D614" s="19" t="s">
        <v>125</v>
      </c>
      <c r="E614" s="18"/>
      <c r="F614" s="19" t="s">
        <v>31</v>
      </c>
      <c r="G614" s="18">
        <f>G615</f>
        <v>11017.4</v>
      </c>
      <c r="H614" s="2"/>
      <c r="I614" s="2"/>
    </row>
    <row r="615" spans="1:9" ht="45">
      <c r="A615" s="12">
        <v>296</v>
      </c>
      <c r="B615" s="27" t="s">
        <v>100</v>
      </c>
      <c r="C615" s="22"/>
      <c r="D615" s="19" t="s">
        <v>125</v>
      </c>
      <c r="E615" s="18">
        <v>200</v>
      </c>
      <c r="F615" s="19" t="s">
        <v>31</v>
      </c>
      <c r="G615" s="18">
        <f>G616</f>
        <v>11017.4</v>
      </c>
      <c r="H615" s="2"/>
      <c r="I615" s="2"/>
    </row>
    <row r="616" spans="1:9" ht="45">
      <c r="A616" s="12">
        <f>A615+1</f>
        <v>297</v>
      </c>
      <c r="B616" s="27" t="s">
        <v>102</v>
      </c>
      <c r="C616" s="22"/>
      <c r="D616" s="19" t="s">
        <v>125</v>
      </c>
      <c r="E616" s="18">
        <v>240</v>
      </c>
      <c r="F616" s="19" t="s">
        <v>31</v>
      </c>
      <c r="G616" s="18">
        <v>11017.4</v>
      </c>
      <c r="H616" s="2"/>
      <c r="I616" s="2"/>
    </row>
    <row r="617" spans="1:9" ht="180">
      <c r="A617" s="12">
        <v>297</v>
      </c>
      <c r="B617" s="28" t="s">
        <v>277</v>
      </c>
      <c r="C617" s="22"/>
      <c r="D617" s="19" t="s">
        <v>279</v>
      </c>
      <c r="E617" s="18"/>
      <c r="F617" s="19" t="s">
        <v>31</v>
      </c>
      <c r="G617" s="18">
        <f>G618</f>
        <v>263.7</v>
      </c>
      <c r="H617" s="2"/>
      <c r="I617" s="2"/>
    </row>
    <row r="618" spans="1:9" ht="45">
      <c r="A618" s="12">
        <f>A617+1</f>
        <v>298</v>
      </c>
      <c r="B618" s="27" t="s">
        <v>100</v>
      </c>
      <c r="C618" s="22"/>
      <c r="D618" s="19" t="s">
        <v>279</v>
      </c>
      <c r="E618" s="18">
        <v>200</v>
      </c>
      <c r="F618" s="19" t="s">
        <v>31</v>
      </c>
      <c r="G618" s="18">
        <f>G619</f>
        <v>263.7</v>
      </c>
      <c r="H618" s="2"/>
      <c r="I618" s="2"/>
    </row>
    <row r="619" spans="1:9" ht="45">
      <c r="A619" s="12">
        <v>298</v>
      </c>
      <c r="B619" s="54" t="s">
        <v>102</v>
      </c>
      <c r="C619" s="55"/>
      <c r="D619" s="65" t="s">
        <v>279</v>
      </c>
      <c r="E619" s="18">
        <v>240</v>
      </c>
      <c r="F619" s="19" t="s">
        <v>31</v>
      </c>
      <c r="G619" s="18">
        <f>246.1+17.6</f>
        <v>263.7</v>
      </c>
      <c r="H619" s="2"/>
      <c r="I619" s="2"/>
    </row>
    <row r="620" spans="1:9" ht="195">
      <c r="A620" s="12">
        <f>A619+1</f>
        <v>299</v>
      </c>
      <c r="B620" s="17" t="s">
        <v>126</v>
      </c>
      <c r="C620" s="18"/>
      <c r="D620" s="19" t="s">
        <v>127</v>
      </c>
      <c r="E620" s="18"/>
      <c r="F620" s="19" t="s">
        <v>31</v>
      </c>
      <c r="G620" s="18">
        <f>G621</f>
        <v>165.3</v>
      </c>
      <c r="H620" s="2"/>
      <c r="I620" s="2"/>
    </row>
    <row r="621" spans="1:9" ht="45">
      <c r="A621" s="12">
        <v>299</v>
      </c>
      <c r="B621" s="27" t="s">
        <v>100</v>
      </c>
      <c r="C621" s="18"/>
      <c r="D621" s="19" t="s">
        <v>127</v>
      </c>
      <c r="E621" s="18">
        <v>200</v>
      </c>
      <c r="F621" s="19" t="s">
        <v>31</v>
      </c>
      <c r="G621" s="18">
        <f>G622</f>
        <v>165.3</v>
      </c>
      <c r="H621" s="2"/>
      <c r="I621" s="2"/>
    </row>
    <row r="622" spans="1:9" ht="45">
      <c r="A622" s="12">
        <f>A621+1</f>
        <v>300</v>
      </c>
      <c r="B622" s="27" t="s">
        <v>102</v>
      </c>
      <c r="C622" s="18"/>
      <c r="D622" s="19" t="s">
        <v>127</v>
      </c>
      <c r="E622" s="18">
        <v>240</v>
      </c>
      <c r="F622" s="19" t="s">
        <v>31</v>
      </c>
      <c r="G622" s="18">
        <f>154.3+11</f>
        <v>165.3</v>
      </c>
      <c r="H622" s="2"/>
      <c r="I622" s="2"/>
    </row>
    <row r="623" spans="1:9" ht="135">
      <c r="A623" s="12">
        <v>300</v>
      </c>
      <c r="B623" s="26" t="s">
        <v>406</v>
      </c>
      <c r="C623" s="18">
        <v>931</v>
      </c>
      <c r="D623" s="19" t="s">
        <v>180</v>
      </c>
      <c r="E623" s="18"/>
      <c r="F623" s="19" t="s">
        <v>31</v>
      </c>
      <c r="G623" s="18">
        <f>G624</f>
        <v>1194</v>
      </c>
      <c r="H623" s="2"/>
      <c r="I623" s="2"/>
    </row>
    <row r="624" spans="1:9" ht="45">
      <c r="A624" s="12">
        <f>A623+1</f>
        <v>301</v>
      </c>
      <c r="B624" s="27" t="s">
        <v>100</v>
      </c>
      <c r="C624" s="18">
        <v>931</v>
      </c>
      <c r="D624" s="19" t="s">
        <v>180</v>
      </c>
      <c r="E624" s="18">
        <v>200</v>
      </c>
      <c r="F624" s="19" t="s">
        <v>31</v>
      </c>
      <c r="G624" s="18">
        <f>G625</f>
        <v>1194</v>
      </c>
      <c r="H624" s="2"/>
      <c r="I624" s="2"/>
    </row>
    <row r="625" spans="1:9" ht="45">
      <c r="A625" s="12">
        <v>301</v>
      </c>
      <c r="B625" s="27" t="s">
        <v>102</v>
      </c>
      <c r="C625" s="18">
        <v>931</v>
      </c>
      <c r="D625" s="19" t="s">
        <v>180</v>
      </c>
      <c r="E625" s="18">
        <v>240</v>
      </c>
      <c r="F625" s="19" t="s">
        <v>31</v>
      </c>
      <c r="G625" s="18">
        <v>1194</v>
      </c>
      <c r="H625" s="2"/>
      <c r="I625" s="2"/>
    </row>
    <row r="626" spans="1:9" ht="165">
      <c r="A626" s="12">
        <f>A625+1</f>
        <v>302</v>
      </c>
      <c r="B626" s="26" t="s">
        <v>115</v>
      </c>
      <c r="C626" s="22"/>
      <c r="D626" s="19" t="s">
        <v>116</v>
      </c>
      <c r="E626" s="18"/>
      <c r="F626" s="19" t="s">
        <v>31</v>
      </c>
      <c r="G626" s="18">
        <f>G627</f>
        <v>2068.6</v>
      </c>
      <c r="H626" s="2"/>
      <c r="I626" s="2"/>
    </row>
    <row r="627" spans="1:9" ht="45">
      <c r="A627" s="12">
        <v>302</v>
      </c>
      <c r="B627" s="27" t="s">
        <v>100</v>
      </c>
      <c r="C627" s="22"/>
      <c r="D627" s="19" t="s">
        <v>116</v>
      </c>
      <c r="E627" s="18">
        <v>200</v>
      </c>
      <c r="F627" s="19" t="s">
        <v>31</v>
      </c>
      <c r="G627" s="18">
        <f>G628</f>
        <v>2068.6</v>
      </c>
      <c r="H627" s="2"/>
      <c r="I627" s="2"/>
    </row>
    <row r="628" spans="1:9" ht="45">
      <c r="A628" s="12">
        <f>A627+1</f>
        <v>303</v>
      </c>
      <c r="B628" s="27" t="s">
        <v>102</v>
      </c>
      <c r="C628" s="22"/>
      <c r="D628" s="19" t="s">
        <v>116</v>
      </c>
      <c r="E628" s="18">
        <v>240</v>
      </c>
      <c r="F628" s="19" t="s">
        <v>31</v>
      </c>
      <c r="G628" s="18">
        <f>4500-2431.4</f>
        <v>2068.6</v>
      </c>
      <c r="H628" s="2"/>
      <c r="I628" s="2"/>
    </row>
    <row r="629" spans="1:9" ht="165">
      <c r="A629" s="12">
        <v>303</v>
      </c>
      <c r="B629" s="27" t="s">
        <v>133</v>
      </c>
      <c r="C629" s="22"/>
      <c r="D629" s="19" t="s">
        <v>134</v>
      </c>
      <c r="E629" s="18"/>
      <c r="F629" s="19" t="s">
        <v>31</v>
      </c>
      <c r="G629" s="18">
        <f>G630</f>
        <v>1500</v>
      </c>
      <c r="H629" s="2"/>
      <c r="I629" s="2"/>
    </row>
    <row r="630" spans="1:9" ht="45">
      <c r="A630" s="12">
        <f>A629+1</f>
        <v>304</v>
      </c>
      <c r="B630" s="27" t="s">
        <v>100</v>
      </c>
      <c r="C630" s="22"/>
      <c r="D630" s="19" t="s">
        <v>134</v>
      </c>
      <c r="E630" s="18">
        <v>200</v>
      </c>
      <c r="F630" s="19" t="s">
        <v>31</v>
      </c>
      <c r="G630" s="18">
        <f>G631</f>
        <v>1500</v>
      </c>
      <c r="H630" s="2"/>
      <c r="I630" s="2"/>
    </row>
    <row r="631" spans="1:9" ht="45">
      <c r="A631" s="12">
        <v>304</v>
      </c>
      <c r="B631" s="27" t="s">
        <v>102</v>
      </c>
      <c r="C631" s="22"/>
      <c r="D631" s="19" t="s">
        <v>134</v>
      </c>
      <c r="E631" s="18">
        <v>240</v>
      </c>
      <c r="F631" s="19" t="s">
        <v>31</v>
      </c>
      <c r="G631" s="18">
        <v>1500</v>
      </c>
      <c r="H631" s="2"/>
      <c r="I631" s="2"/>
    </row>
    <row r="632" spans="1:9" ht="30">
      <c r="A632" s="12">
        <f>A631+1</f>
        <v>305</v>
      </c>
      <c r="B632" s="26" t="s">
        <v>158</v>
      </c>
      <c r="C632" s="22">
        <v>931</v>
      </c>
      <c r="D632" s="19" t="s">
        <v>181</v>
      </c>
      <c r="E632" s="18"/>
      <c r="F632" s="19" t="s">
        <v>114</v>
      </c>
      <c r="G632" s="18">
        <f>G633</f>
        <v>9900</v>
      </c>
      <c r="H632" s="2"/>
      <c r="I632" s="2"/>
    </row>
    <row r="633" spans="1:9" ht="165">
      <c r="A633" s="12">
        <v>305</v>
      </c>
      <c r="B633" s="26" t="s">
        <v>407</v>
      </c>
      <c r="C633" s="22">
        <v>931</v>
      </c>
      <c r="D633" s="19" t="s">
        <v>445</v>
      </c>
      <c r="E633" s="18"/>
      <c r="F633" s="19" t="s">
        <v>114</v>
      </c>
      <c r="G633" s="18">
        <f>G634</f>
        <v>9900</v>
      </c>
      <c r="H633" s="2"/>
      <c r="I633" s="2"/>
    </row>
    <row r="634" spans="1:9" ht="15">
      <c r="A634" s="12">
        <f>A633+1</f>
        <v>306</v>
      </c>
      <c r="B634" s="27" t="s">
        <v>19</v>
      </c>
      <c r="C634" s="18">
        <v>931</v>
      </c>
      <c r="D634" s="19" t="s">
        <v>445</v>
      </c>
      <c r="E634" s="18">
        <v>800</v>
      </c>
      <c r="F634" s="19" t="s">
        <v>114</v>
      </c>
      <c r="G634" s="18">
        <f>G635</f>
        <v>9900</v>
      </c>
      <c r="H634" s="2"/>
      <c r="I634" s="2"/>
    </row>
    <row r="635" spans="1:9" ht="60">
      <c r="A635" s="12">
        <v>306</v>
      </c>
      <c r="B635" s="26" t="s">
        <v>113</v>
      </c>
      <c r="C635" s="18">
        <v>931</v>
      </c>
      <c r="D635" s="19" t="s">
        <v>445</v>
      </c>
      <c r="E635" s="18">
        <v>810</v>
      </c>
      <c r="F635" s="19" t="s">
        <v>114</v>
      </c>
      <c r="G635" s="18">
        <f>8000+1900</f>
        <v>9900</v>
      </c>
      <c r="H635" s="2"/>
      <c r="I635" s="2"/>
    </row>
    <row r="636" spans="1:9" ht="30">
      <c r="A636" s="12">
        <f>A635+1</f>
        <v>307</v>
      </c>
      <c r="B636" s="17" t="s">
        <v>333</v>
      </c>
      <c r="C636" s="18"/>
      <c r="D636" s="19" t="s">
        <v>338</v>
      </c>
      <c r="E636" s="18"/>
      <c r="F636" s="19" t="s">
        <v>31</v>
      </c>
      <c r="G636" s="43">
        <f>G637+G640</f>
        <v>296.1</v>
      </c>
      <c r="H636" s="2"/>
      <c r="I636" s="2"/>
    </row>
    <row r="637" spans="1:9" ht="120.75">
      <c r="A637" s="12">
        <v>307</v>
      </c>
      <c r="B637" s="17" t="s">
        <v>334</v>
      </c>
      <c r="C637" s="18"/>
      <c r="D637" s="76" t="s">
        <v>336</v>
      </c>
      <c r="E637" s="18"/>
      <c r="F637" s="19" t="s">
        <v>31</v>
      </c>
      <c r="G637" s="18">
        <f>G638</f>
        <v>236.9</v>
      </c>
      <c r="H637" s="2"/>
      <c r="I637" s="2"/>
    </row>
    <row r="638" spans="1:9" ht="45">
      <c r="A638" s="12">
        <f>A637+1</f>
        <v>308</v>
      </c>
      <c r="B638" s="27" t="s">
        <v>100</v>
      </c>
      <c r="C638" s="18"/>
      <c r="D638" s="76" t="s">
        <v>336</v>
      </c>
      <c r="E638" s="18">
        <v>200</v>
      </c>
      <c r="F638" s="19" t="s">
        <v>31</v>
      </c>
      <c r="G638" s="18">
        <f>G639</f>
        <v>236.9</v>
      </c>
      <c r="H638" s="2"/>
      <c r="I638" s="2"/>
    </row>
    <row r="639" spans="1:9" ht="45">
      <c r="A639" s="12">
        <v>308</v>
      </c>
      <c r="B639" s="27" t="s">
        <v>102</v>
      </c>
      <c r="C639" s="18"/>
      <c r="D639" s="76" t="s">
        <v>336</v>
      </c>
      <c r="E639" s="18">
        <v>240</v>
      </c>
      <c r="F639" s="19" t="s">
        <v>31</v>
      </c>
      <c r="G639" s="18">
        <v>236.9</v>
      </c>
      <c r="H639" s="2"/>
      <c r="I639" s="2"/>
    </row>
    <row r="640" spans="1:9" ht="135.75">
      <c r="A640" s="12">
        <f>A639+1</f>
        <v>309</v>
      </c>
      <c r="B640" s="17" t="s">
        <v>335</v>
      </c>
      <c r="C640" s="18"/>
      <c r="D640" s="76" t="s">
        <v>337</v>
      </c>
      <c r="E640" s="18"/>
      <c r="F640" s="19" t="s">
        <v>31</v>
      </c>
      <c r="G640" s="18">
        <f>G641</f>
        <v>59.199999999999996</v>
      </c>
      <c r="H640" s="2"/>
      <c r="I640" s="2"/>
    </row>
    <row r="641" spans="1:9" ht="45">
      <c r="A641" s="12">
        <v>309</v>
      </c>
      <c r="B641" s="27" t="s">
        <v>100</v>
      </c>
      <c r="C641" s="18"/>
      <c r="D641" s="76" t="s">
        <v>337</v>
      </c>
      <c r="E641" s="18">
        <v>200</v>
      </c>
      <c r="F641" s="19" t="s">
        <v>31</v>
      </c>
      <c r="G641" s="18">
        <f>G642</f>
        <v>59.199999999999996</v>
      </c>
      <c r="H641" s="2"/>
      <c r="I641" s="2"/>
    </row>
    <row r="642" spans="1:9" ht="45">
      <c r="A642" s="12">
        <f>A641+1</f>
        <v>310</v>
      </c>
      <c r="B642" s="27" t="s">
        <v>102</v>
      </c>
      <c r="C642" s="18"/>
      <c r="D642" s="76" t="s">
        <v>337</v>
      </c>
      <c r="E642" s="18">
        <v>240</v>
      </c>
      <c r="F642" s="19" t="s">
        <v>31</v>
      </c>
      <c r="G642" s="18">
        <f>56.9+2.3</f>
        <v>59.199999999999996</v>
      </c>
      <c r="H642" s="2"/>
      <c r="I642" s="2"/>
    </row>
    <row r="643" spans="1:9" ht="110.25">
      <c r="A643" s="12">
        <v>310</v>
      </c>
      <c r="B643" s="33" t="s">
        <v>157</v>
      </c>
      <c r="C643" s="14">
        <v>931</v>
      </c>
      <c r="D643" s="15" t="s">
        <v>446</v>
      </c>
      <c r="E643" s="14"/>
      <c r="F643" s="15"/>
      <c r="G643" s="42">
        <f>G644+G720+G710+G752</f>
        <v>96710.3</v>
      </c>
      <c r="H643" s="2"/>
      <c r="I643" s="2"/>
    </row>
    <row r="644" spans="1:9" ht="45">
      <c r="A644" s="12">
        <f>A643+1</f>
        <v>311</v>
      </c>
      <c r="B644" s="26" t="s">
        <v>390</v>
      </c>
      <c r="C644" s="18">
        <v>931</v>
      </c>
      <c r="D644" s="19" t="s">
        <v>447</v>
      </c>
      <c r="E644" s="18"/>
      <c r="F644" s="19"/>
      <c r="G644" s="43">
        <f>G645+G648+G651+G654+G657+G660+G663+G666+G671+G674+G677+G680+G683+G686+G689+G692+G695+G698+G701+G704+G707</f>
        <v>85967.90000000001</v>
      </c>
      <c r="H644" s="2"/>
      <c r="I644" s="2"/>
    </row>
    <row r="645" spans="1:9" ht="300">
      <c r="A645" s="12">
        <v>311</v>
      </c>
      <c r="B645" s="26" t="s">
        <v>27</v>
      </c>
      <c r="C645" s="18">
        <v>931</v>
      </c>
      <c r="D645" s="19" t="s">
        <v>448</v>
      </c>
      <c r="E645" s="18"/>
      <c r="F645" s="19" t="s">
        <v>366</v>
      </c>
      <c r="G645" s="18">
        <f>G646</f>
        <v>702.3</v>
      </c>
      <c r="H645" s="2"/>
      <c r="I645" s="2"/>
    </row>
    <row r="646" spans="1:9" ht="45">
      <c r="A646" s="12">
        <f>A645+1</f>
        <v>312</v>
      </c>
      <c r="B646" s="27" t="s">
        <v>100</v>
      </c>
      <c r="C646" s="18">
        <v>931</v>
      </c>
      <c r="D646" s="19" t="s">
        <v>448</v>
      </c>
      <c r="E646" s="18">
        <v>200</v>
      </c>
      <c r="F646" s="19" t="s">
        <v>366</v>
      </c>
      <c r="G646" s="18">
        <f>G647</f>
        <v>702.3</v>
      </c>
      <c r="H646" s="2"/>
      <c r="I646" s="2"/>
    </row>
    <row r="647" spans="1:9" ht="45">
      <c r="A647" s="12">
        <v>312</v>
      </c>
      <c r="B647" s="27" t="s">
        <v>102</v>
      </c>
      <c r="C647" s="18">
        <v>931</v>
      </c>
      <c r="D647" s="19" t="s">
        <v>448</v>
      </c>
      <c r="E647" s="18">
        <v>240</v>
      </c>
      <c r="F647" s="19" t="s">
        <v>366</v>
      </c>
      <c r="G647" s="18">
        <v>702.3</v>
      </c>
      <c r="H647" s="2"/>
      <c r="I647" s="2"/>
    </row>
    <row r="648" spans="1:9" ht="195">
      <c r="A648" s="12">
        <f>A647+1</f>
        <v>313</v>
      </c>
      <c r="B648" s="26" t="s">
        <v>28</v>
      </c>
      <c r="C648" s="18">
        <v>931</v>
      </c>
      <c r="D648" s="19" t="s">
        <v>449</v>
      </c>
      <c r="E648" s="18"/>
      <c r="F648" s="19" t="s">
        <v>61</v>
      </c>
      <c r="G648" s="18">
        <f>G649</f>
        <v>448</v>
      </c>
      <c r="H648" s="2"/>
      <c r="I648" s="2"/>
    </row>
    <row r="649" spans="1:9" ht="45">
      <c r="A649" s="12">
        <v>313</v>
      </c>
      <c r="B649" s="27" t="s">
        <v>100</v>
      </c>
      <c r="C649" s="18">
        <v>931</v>
      </c>
      <c r="D649" s="19" t="s">
        <v>449</v>
      </c>
      <c r="E649" s="18">
        <v>200</v>
      </c>
      <c r="F649" s="19" t="s">
        <v>61</v>
      </c>
      <c r="G649" s="18">
        <f>G650</f>
        <v>448</v>
      </c>
      <c r="H649" s="2"/>
      <c r="I649" s="2"/>
    </row>
    <row r="650" spans="1:9" ht="45">
      <c r="A650" s="12">
        <f>A649+1</f>
        <v>314</v>
      </c>
      <c r="B650" s="27" t="s">
        <v>102</v>
      </c>
      <c r="C650" s="18">
        <v>931</v>
      </c>
      <c r="D650" s="19" t="s">
        <v>449</v>
      </c>
      <c r="E650" s="18">
        <v>240</v>
      </c>
      <c r="F650" s="19" t="s">
        <v>61</v>
      </c>
      <c r="G650" s="18">
        <v>448</v>
      </c>
      <c r="H650" s="2"/>
      <c r="I650" s="2"/>
    </row>
    <row r="651" spans="1:9" ht="300">
      <c r="A651" s="12">
        <v>314</v>
      </c>
      <c r="B651" s="26" t="s">
        <v>392</v>
      </c>
      <c r="C651" s="18"/>
      <c r="D651" s="19" t="s">
        <v>393</v>
      </c>
      <c r="E651" s="18"/>
      <c r="F651" s="19" t="s">
        <v>415</v>
      </c>
      <c r="G651" s="18">
        <f>G652</f>
        <v>51740.7</v>
      </c>
      <c r="H651" s="2"/>
      <c r="I651" s="2"/>
    </row>
    <row r="652" spans="1:9" ht="45">
      <c r="A652" s="12">
        <f>A651+1</f>
        <v>315</v>
      </c>
      <c r="B652" s="26" t="s">
        <v>100</v>
      </c>
      <c r="C652" s="18"/>
      <c r="D652" s="19" t="s">
        <v>393</v>
      </c>
      <c r="E652" s="18">
        <v>200</v>
      </c>
      <c r="F652" s="19" t="s">
        <v>415</v>
      </c>
      <c r="G652" s="18">
        <f>G653</f>
        <v>51740.7</v>
      </c>
      <c r="H652" s="2"/>
      <c r="I652" s="2"/>
    </row>
    <row r="653" spans="1:9" ht="45">
      <c r="A653" s="12">
        <v>315</v>
      </c>
      <c r="B653" s="26" t="s">
        <v>102</v>
      </c>
      <c r="C653" s="18"/>
      <c r="D653" s="19" t="s">
        <v>393</v>
      </c>
      <c r="E653" s="18">
        <v>240</v>
      </c>
      <c r="F653" s="19" t="s">
        <v>415</v>
      </c>
      <c r="G653" s="18">
        <v>51740.7</v>
      </c>
      <c r="H653" s="2"/>
      <c r="I653" s="2"/>
    </row>
    <row r="654" spans="1:9" ht="225">
      <c r="A654" s="12">
        <f>A653+1</f>
        <v>316</v>
      </c>
      <c r="B654" s="26" t="s">
        <v>472</v>
      </c>
      <c r="C654" s="18">
        <v>931</v>
      </c>
      <c r="D654" s="19" t="s">
        <v>450</v>
      </c>
      <c r="E654" s="18"/>
      <c r="F654" s="19" t="s">
        <v>415</v>
      </c>
      <c r="G654" s="18">
        <f>G655</f>
        <v>900</v>
      </c>
      <c r="H654" s="2"/>
      <c r="I654" s="2"/>
    </row>
    <row r="655" spans="1:9" ht="15">
      <c r="A655" s="12">
        <v>316</v>
      </c>
      <c r="B655" s="27" t="s">
        <v>19</v>
      </c>
      <c r="C655" s="18">
        <v>931</v>
      </c>
      <c r="D655" s="19" t="s">
        <v>450</v>
      </c>
      <c r="E655" s="18">
        <v>800</v>
      </c>
      <c r="F655" s="19" t="s">
        <v>415</v>
      </c>
      <c r="G655" s="18">
        <f>G656</f>
        <v>900</v>
      </c>
      <c r="H655" s="2"/>
      <c r="I655" s="2"/>
    </row>
    <row r="656" spans="1:9" ht="60">
      <c r="A656" s="12">
        <f>A655+1</f>
        <v>317</v>
      </c>
      <c r="B656" s="26" t="s">
        <v>113</v>
      </c>
      <c r="C656" s="18">
        <v>931</v>
      </c>
      <c r="D656" s="19" t="s">
        <v>450</v>
      </c>
      <c r="E656" s="18">
        <v>810</v>
      </c>
      <c r="F656" s="19" t="s">
        <v>415</v>
      </c>
      <c r="G656" s="18">
        <v>900</v>
      </c>
      <c r="H656" s="2"/>
      <c r="I656" s="2"/>
    </row>
    <row r="657" spans="1:9" ht="375">
      <c r="A657" s="12">
        <v>317</v>
      </c>
      <c r="B657" s="26" t="s">
        <v>487</v>
      </c>
      <c r="C657" s="18"/>
      <c r="D657" s="19" t="s">
        <v>488</v>
      </c>
      <c r="E657" s="18"/>
      <c r="F657" s="19" t="s">
        <v>415</v>
      </c>
      <c r="G657" s="18">
        <f>G658</f>
        <v>6300</v>
      </c>
      <c r="H657" s="2"/>
      <c r="I657" s="2"/>
    </row>
    <row r="658" spans="1:9" ht="45">
      <c r="A658" s="12">
        <f>A657+1</f>
        <v>318</v>
      </c>
      <c r="B658" s="26" t="s">
        <v>100</v>
      </c>
      <c r="C658" s="18"/>
      <c r="D658" s="19" t="s">
        <v>488</v>
      </c>
      <c r="E658" s="18">
        <v>200</v>
      </c>
      <c r="F658" s="19" t="s">
        <v>415</v>
      </c>
      <c r="G658" s="18">
        <f>G659</f>
        <v>6300</v>
      </c>
      <c r="H658" s="2"/>
      <c r="I658" s="2"/>
    </row>
    <row r="659" spans="1:9" ht="45">
      <c r="A659" s="12">
        <v>318</v>
      </c>
      <c r="B659" s="26" t="s">
        <v>102</v>
      </c>
      <c r="C659" s="18"/>
      <c r="D659" s="19" t="s">
        <v>488</v>
      </c>
      <c r="E659" s="18">
        <v>240</v>
      </c>
      <c r="F659" s="19" t="s">
        <v>415</v>
      </c>
      <c r="G659" s="18">
        <v>6300</v>
      </c>
      <c r="H659" s="2"/>
      <c r="I659" s="2"/>
    </row>
    <row r="660" spans="1:9" ht="180">
      <c r="A660" s="12">
        <f>A659+1</f>
        <v>319</v>
      </c>
      <c r="B660" s="26" t="s">
        <v>584</v>
      </c>
      <c r="C660" s="18">
        <v>931</v>
      </c>
      <c r="D660" s="19" t="s">
        <v>451</v>
      </c>
      <c r="E660" s="18"/>
      <c r="F660" s="19" t="s">
        <v>207</v>
      </c>
      <c r="G660" s="18">
        <f>G661</f>
        <v>10200</v>
      </c>
      <c r="H660" s="2"/>
      <c r="I660" s="2"/>
    </row>
    <row r="661" spans="1:9" ht="45">
      <c r="A661" s="12">
        <v>319</v>
      </c>
      <c r="B661" s="27" t="s">
        <v>100</v>
      </c>
      <c r="C661" s="18">
        <v>931</v>
      </c>
      <c r="D661" s="19" t="s">
        <v>451</v>
      </c>
      <c r="E661" s="18">
        <v>200</v>
      </c>
      <c r="F661" s="19" t="s">
        <v>207</v>
      </c>
      <c r="G661" s="18">
        <f>G662</f>
        <v>10200</v>
      </c>
      <c r="H661" s="2"/>
      <c r="I661" s="2"/>
    </row>
    <row r="662" spans="1:9" ht="45">
      <c r="A662" s="12">
        <f>A661+1</f>
        <v>320</v>
      </c>
      <c r="B662" s="27" t="s">
        <v>102</v>
      </c>
      <c r="C662" s="18">
        <v>931</v>
      </c>
      <c r="D662" s="19" t="s">
        <v>451</v>
      </c>
      <c r="E662" s="18">
        <v>240</v>
      </c>
      <c r="F662" s="19" t="s">
        <v>207</v>
      </c>
      <c r="G662" s="18">
        <v>10200</v>
      </c>
      <c r="H662" s="2"/>
      <c r="I662" s="2"/>
    </row>
    <row r="663" spans="1:9" ht="180">
      <c r="A663" s="12">
        <v>320</v>
      </c>
      <c r="B663" s="26" t="s">
        <v>73</v>
      </c>
      <c r="C663" s="18"/>
      <c r="D663" s="19" t="s">
        <v>74</v>
      </c>
      <c r="E663" s="18"/>
      <c r="F663" s="19" t="s">
        <v>207</v>
      </c>
      <c r="G663" s="18">
        <f>G664</f>
        <v>1500</v>
      </c>
      <c r="H663" s="2"/>
      <c r="I663" s="2"/>
    </row>
    <row r="664" spans="1:9" ht="45">
      <c r="A664" s="12">
        <f>A663+1</f>
        <v>321</v>
      </c>
      <c r="B664" s="27" t="s">
        <v>100</v>
      </c>
      <c r="C664" s="18"/>
      <c r="D664" s="19" t="s">
        <v>74</v>
      </c>
      <c r="E664" s="18">
        <v>200</v>
      </c>
      <c r="F664" s="19" t="s">
        <v>207</v>
      </c>
      <c r="G664" s="18">
        <f>G665</f>
        <v>1500</v>
      </c>
      <c r="H664" s="2"/>
      <c r="I664" s="2"/>
    </row>
    <row r="665" spans="1:9" ht="45">
      <c r="A665" s="12">
        <v>321</v>
      </c>
      <c r="B665" s="27" t="s">
        <v>102</v>
      </c>
      <c r="C665" s="18"/>
      <c r="D665" s="19" t="s">
        <v>74</v>
      </c>
      <c r="E665" s="18">
        <v>240</v>
      </c>
      <c r="F665" s="19" t="s">
        <v>207</v>
      </c>
      <c r="G665" s="18">
        <v>1500</v>
      </c>
      <c r="H665" s="2"/>
      <c r="I665" s="2"/>
    </row>
    <row r="666" spans="1:9" ht="165">
      <c r="A666" s="12">
        <f>A665+1</f>
        <v>322</v>
      </c>
      <c r="B666" s="27" t="s">
        <v>232</v>
      </c>
      <c r="C666" s="18"/>
      <c r="D666" s="19" t="s">
        <v>233</v>
      </c>
      <c r="E666" s="18"/>
      <c r="F666" s="19" t="s">
        <v>207</v>
      </c>
      <c r="G666" s="18">
        <f>G667</f>
        <v>100</v>
      </c>
      <c r="H666" s="2"/>
      <c r="I666" s="2"/>
    </row>
    <row r="667" spans="1:9" ht="45">
      <c r="A667" s="12">
        <v>322</v>
      </c>
      <c r="B667" s="27" t="s">
        <v>100</v>
      </c>
      <c r="C667" s="18"/>
      <c r="D667" s="19" t="s">
        <v>233</v>
      </c>
      <c r="E667" s="18">
        <v>200</v>
      </c>
      <c r="F667" s="19" t="s">
        <v>207</v>
      </c>
      <c r="G667" s="18">
        <f>G668</f>
        <v>100</v>
      </c>
      <c r="H667" s="2"/>
      <c r="I667" s="2"/>
    </row>
    <row r="668" spans="1:9" ht="45">
      <c r="A668" s="12">
        <f>A667+1</f>
        <v>323</v>
      </c>
      <c r="B668" s="27" t="s">
        <v>102</v>
      </c>
      <c r="C668" s="18"/>
      <c r="D668" s="19" t="s">
        <v>233</v>
      </c>
      <c r="E668" s="18">
        <v>244</v>
      </c>
      <c r="F668" s="19" t="s">
        <v>207</v>
      </c>
      <c r="G668" s="18">
        <f>100</f>
        <v>100</v>
      </c>
      <c r="H668" s="2"/>
      <c r="I668" s="2"/>
    </row>
    <row r="669" spans="1:9" ht="105">
      <c r="A669" s="12">
        <v>323</v>
      </c>
      <c r="B669" s="26" t="s">
        <v>157</v>
      </c>
      <c r="C669" s="18"/>
      <c r="D669" s="19" t="s">
        <v>446</v>
      </c>
      <c r="E669" s="18"/>
      <c r="F669" s="19" t="s">
        <v>352</v>
      </c>
      <c r="G669" s="18">
        <f>G670</f>
        <v>1276.8</v>
      </c>
      <c r="H669" s="2"/>
      <c r="I669" s="2"/>
    </row>
    <row r="670" spans="1:9" ht="45">
      <c r="A670" s="12">
        <f>A669+1</f>
        <v>324</v>
      </c>
      <c r="B670" s="26" t="s">
        <v>390</v>
      </c>
      <c r="C670" s="18"/>
      <c r="D670" s="19" t="s">
        <v>447</v>
      </c>
      <c r="E670" s="18"/>
      <c r="F670" s="19" t="s">
        <v>352</v>
      </c>
      <c r="G670" s="18">
        <f>G671+G674</f>
        <v>1276.8</v>
      </c>
      <c r="H670" s="2"/>
      <c r="I670" s="2"/>
    </row>
    <row r="671" spans="1:9" ht="195">
      <c r="A671" s="12">
        <v>324</v>
      </c>
      <c r="B671" s="28" t="s">
        <v>353</v>
      </c>
      <c r="C671" s="18"/>
      <c r="D671" s="19" t="s">
        <v>354</v>
      </c>
      <c r="E671" s="18"/>
      <c r="F671" s="19" t="s">
        <v>352</v>
      </c>
      <c r="G671" s="18">
        <f>G672</f>
        <v>1171</v>
      </c>
      <c r="H671" s="2"/>
      <c r="I671" s="2"/>
    </row>
    <row r="672" spans="1:9" ht="45">
      <c r="A672" s="12">
        <f>A671+1</f>
        <v>325</v>
      </c>
      <c r="B672" s="27" t="s">
        <v>100</v>
      </c>
      <c r="C672" s="18"/>
      <c r="D672" s="19" t="s">
        <v>354</v>
      </c>
      <c r="E672" s="18">
        <v>200</v>
      </c>
      <c r="F672" s="19" t="s">
        <v>352</v>
      </c>
      <c r="G672" s="18">
        <f>G673</f>
        <v>1171</v>
      </c>
      <c r="H672" s="2"/>
      <c r="I672" s="2"/>
    </row>
    <row r="673" spans="1:9" ht="45">
      <c r="A673" s="12">
        <v>325</v>
      </c>
      <c r="B673" s="27" t="s">
        <v>102</v>
      </c>
      <c r="C673" s="18"/>
      <c r="D673" s="19" t="s">
        <v>354</v>
      </c>
      <c r="E673" s="18">
        <v>240</v>
      </c>
      <c r="F673" s="19" t="s">
        <v>352</v>
      </c>
      <c r="G673" s="18">
        <v>1171</v>
      </c>
      <c r="H673" s="2"/>
      <c r="I673" s="2"/>
    </row>
    <row r="674" spans="1:9" ht="180">
      <c r="A674" s="12">
        <f>A673+1</f>
        <v>326</v>
      </c>
      <c r="B674" s="28" t="s">
        <v>580</v>
      </c>
      <c r="C674" s="18"/>
      <c r="D674" s="19" t="s">
        <v>581</v>
      </c>
      <c r="E674" s="18"/>
      <c r="F674" s="19" t="s">
        <v>352</v>
      </c>
      <c r="G674" s="18">
        <f>G675</f>
        <v>105.8</v>
      </c>
      <c r="H674" s="2"/>
      <c r="I674" s="2"/>
    </row>
    <row r="675" spans="1:9" ht="45">
      <c r="A675" s="12">
        <v>326</v>
      </c>
      <c r="B675" s="27" t="s">
        <v>100</v>
      </c>
      <c r="C675" s="18"/>
      <c r="D675" s="19" t="s">
        <v>581</v>
      </c>
      <c r="E675" s="18">
        <v>200</v>
      </c>
      <c r="F675" s="19" t="s">
        <v>352</v>
      </c>
      <c r="G675" s="18">
        <f>G676</f>
        <v>105.8</v>
      </c>
      <c r="H675" s="2"/>
      <c r="I675" s="2"/>
    </row>
    <row r="676" spans="1:9" ht="45">
      <c r="A676" s="12">
        <f>A675+1</f>
        <v>327</v>
      </c>
      <c r="B676" s="27" t="s">
        <v>102</v>
      </c>
      <c r="C676" s="18"/>
      <c r="D676" s="19" t="s">
        <v>581</v>
      </c>
      <c r="E676" s="18">
        <v>240</v>
      </c>
      <c r="F676" s="19" t="s">
        <v>352</v>
      </c>
      <c r="G676" s="18">
        <v>105.8</v>
      </c>
      <c r="H676" s="2"/>
      <c r="I676" s="2"/>
    </row>
    <row r="677" spans="1:9" ht="165">
      <c r="A677" s="12">
        <v>327</v>
      </c>
      <c r="B677" s="27" t="s">
        <v>222</v>
      </c>
      <c r="C677" s="18"/>
      <c r="D677" s="19" t="s">
        <v>224</v>
      </c>
      <c r="E677" s="18"/>
      <c r="F677" s="19" t="s">
        <v>207</v>
      </c>
      <c r="G677" s="18">
        <f>G678</f>
        <v>7687.1</v>
      </c>
      <c r="H677" s="2"/>
      <c r="I677" s="2"/>
    </row>
    <row r="678" spans="1:9" ht="45">
      <c r="A678" s="12">
        <f>A677+1</f>
        <v>328</v>
      </c>
      <c r="B678" s="27" t="s">
        <v>100</v>
      </c>
      <c r="C678" s="18"/>
      <c r="D678" s="19" t="s">
        <v>224</v>
      </c>
      <c r="E678" s="18">
        <v>200</v>
      </c>
      <c r="F678" s="19" t="s">
        <v>207</v>
      </c>
      <c r="G678" s="18">
        <f>G679</f>
        <v>7687.1</v>
      </c>
      <c r="H678" s="2"/>
      <c r="I678" s="2"/>
    </row>
    <row r="679" spans="1:9" ht="75">
      <c r="A679" s="12">
        <v>328</v>
      </c>
      <c r="B679" s="27" t="s">
        <v>223</v>
      </c>
      <c r="C679" s="18"/>
      <c r="D679" s="19" t="s">
        <v>225</v>
      </c>
      <c r="E679" s="18">
        <v>240</v>
      </c>
      <c r="F679" s="19" t="s">
        <v>207</v>
      </c>
      <c r="G679" s="18">
        <f>7000+687.1</f>
        <v>7687.1</v>
      </c>
      <c r="H679" s="2"/>
      <c r="I679" s="2"/>
    </row>
    <row r="680" spans="1:9" ht="195">
      <c r="A680" s="12">
        <f>A679+1</f>
        <v>329</v>
      </c>
      <c r="B680" s="80" t="s">
        <v>226</v>
      </c>
      <c r="C680" s="18"/>
      <c r="D680" s="19" t="s">
        <v>227</v>
      </c>
      <c r="E680" s="18"/>
      <c r="F680" s="19" t="s">
        <v>207</v>
      </c>
      <c r="G680" s="18">
        <f>G681</f>
        <v>1312.9</v>
      </c>
      <c r="H680" s="2"/>
      <c r="I680" s="2"/>
    </row>
    <row r="681" spans="1:9" ht="45">
      <c r="A681" s="12">
        <v>329</v>
      </c>
      <c r="B681" s="81" t="s">
        <v>100</v>
      </c>
      <c r="C681" s="18"/>
      <c r="D681" s="19" t="s">
        <v>227</v>
      </c>
      <c r="E681" s="18">
        <v>200</v>
      </c>
      <c r="F681" s="19" t="s">
        <v>207</v>
      </c>
      <c r="G681" s="18">
        <f>G682</f>
        <v>1312.9</v>
      </c>
      <c r="H681" s="2"/>
      <c r="I681" s="2"/>
    </row>
    <row r="682" spans="1:9" ht="45">
      <c r="A682" s="12">
        <f>A681+1</f>
        <v>330</v>
      </c>
      <c r="B682" s="54" t="s">
        <v>102</v>
      </c>
      <c r="C682" s="18"/>
      <c r="D682" s="19" t="s">
        <v>227</v>
      </c>
      <c r="E682" s="18">
        <v>244</v>
      </c>
      <c r="F682" s="19" t="s">
        <v>207</v>
      </c>
      <c r="G682" s="18">
        <f>2000-687.1</f>
        <v>1312.9</v>
      </c>
      <c r="H682" s="2"/>
      <c r="I682" s="2"/>
    </row>
    <row r="683" spans="1:9" ht="195">
      <c r="A683" s="12">
        <v>330</v>
      </c>
      <c r="B683" s="82" t="s">
        <v>228</v>
      </c>
      <c r="C683" s="18"/>
      <c r="D683" s="19" t="s">
        <v>229</v>
      </c>
      <c r="E683" s="18"/>
      <c r="F683" s="19" t="s">
        <v>207</v>
      </c>
      <c r="G683" s="18">
        <f>G684</f>
        <v>1000</v>
      </c>
      <c r="H683" s="2"/>
      <c r="I683" s="2"/>
    </row>
    <row r="684" spans="1:9" ht="45">
      <c r="A684" s="12">
        <f>A683+1</f>
        <v>331</v>
      </c>
      <c r="B684" s="81" t="s">
        <v>100</v>
      </c>
      <c r="C684" s="18"/>
      <c r="D684" s="19" t="s">
        <v>229</v>
      </c>
      <c r="E684" s="18">
        <v>200</v>
      </c>
      <c r="F684" s="19" t="s">
        <v>207</v>
      </c>
      <c r="G684" s="18">
        <f>G685</f>
        <v>1000</v>
      </c>
      <c r="H684" s="2"/>
      <c r="I684" s="2"/>
    </row>
    <row r="685" spans="1:9" ht="45">
      <c r="A685" s="12">
        <v>331</v>
      </c>
      <c r="B685" s="54" t="s">
        <v>102</v>
      </c>
      <c r="C685" s="18"/>
      <c r="D685" s="19" t="s">
        <v>229</v>
      </c>
      <c r="E685" s="18">
        <v>244</v>
      </c>
      <c r="F685" s="19" t="s">
        <v>207</v>
      </c>
      <c r="G685" s="18">
        <v>1000</v>
      </c>
      <c r="H685" s="2"/>
      <c r="I685" s="2"/>
    </row>
    <row r="686" spans="1:9" ht="210">
      <c r="A686" s="12">
        <f>A685+1</f>
        <v>332</v>
      </c>
      <c r="B686" s="82" t="s">
        <v>230</v>
      </c>
      <c r="C686" s="18"/>
      <c r="D686" s="19" t="s">
        <v>231</v>
      </c>
      <c r="E686" s="18"/>
      <c r="F686" s="19"/>
      <c r="G686" s="18">
        <f>G688</f>
        <v>100</v>
      </c>
      <c r="H686" s="2"/>
      <c r="I686" s="2"/>
    </row>
    <row r="687" spans="1:9" ht="45">
      <c r="A687" s="12">
        <v>332</v>
      </c>
      <c r="B687" s="81" t="s">
        <v>100</v>
      </c>
      <c r="C687" s="18"/>
      <c r="D687" s="19" t="s">
        <v>231</v>
      </c>
      <c r="E687" s="18">
        <v>200</v>
      </c>
      <c r="F687" s="19" t="s">
        <v>207</v>
      </c>
      <c r="G687" s="18">
        <f>G688</f>
        <v>100</v>
      </c>
      <c r="H687" s="2"/>
      <c r="I687" s="2"/>
    </row>
    <row r="688" spans="1:9" ht="45">
      <c r="A688" s="12">
        <f>A687+1</f>
        <v>333</v>
      </c>
      <c r="B688" s="27" t="s">
        <v>102</v>
      </c>
      <c r="C688" s="18"/>
      <c r="D688" s="19" t="s">
        <v>231</v>
      </c>
      <c r="E688" s="18">
        <v>244</v>
      </c>
      <c r="F688" s="19" t="s">
        <v>207</v>
      </c>
      <c r="G688" s="18">
        <f>100</f>
        <v>100</v>
      </c>
      <c r="H688" s="2"/>
      <c r="I688" s="2"/>
    </row>
    <row r="689" spans="1:9" ht="210">
      <c r="A689" s="12">
        <v>333</v>
      </c>
      <c r="B689" s="27" t="s">
        <v>151</v>
      </c>
      <c r="C689" s="18"/>
      <c r="D689" s="77" t="s">
        <v>152</v>
      </c>
      <c r="E689" s="18"/>
      <c r="F689" s="19" t="s">
        <v>153</v>
      </c>
      <c r="G689" s="18">
        <f>G690</f>
        <v>50</v>
      </c>
      <c r="H689" s="2"/>
      <c r="I689" s="2"/>
    </row>
    <row r="690" spans="1:9" ht="45">
      <c r="A690" s="12">
        <f>A689+1</f>
        <v>334</v>
      </c>
      <c r="B690" s="27" t="s">
        <v>100</v>
      </c>
      <c r="C690" s="18"/>
      <c r="D690" s="77" t="s">
        <v>152</v>
      </c>
      <c r="E690" s="18">
        <v>200</v>
      </c>
      <c r="F690" s="19" t="s">
        <v>153</v>
      </c>
      <c r="G690" s="18">
        <f>G691</f>
        <v>50</v>
      </c>
      <c r="H690" s="2"/>
      <c r="I690" s="2"/>
    </row>
    <row r="691" spans="1:9" ht="45">
      <c r="A691" s="12">
        <v>334</v>
      </c>
      <c r="B691" s="27" t="s">
        <v>102</v>
      </c>
      <c r="C691" s="18"/>
      <c r="D691" s="77" t="s">
        <v>152</v>
      </c>
      <c r="E691" s="18">
        <v>240</v>
      </c>
      <c r="F691" s="19" t="s">
        <v>153</v>
      </c>
      <c r="G691" s="18">
        <v>50</v>
      </c>
      <c r="H691" s="2"/>
      <c r="I691" s="2"/>
    </row>
    <row r="692" spans="1:9" ht="225">
      <c r="A692" s="12">
        <f>A691+1</f>
        <v>335</v>
      </c>
      <c r="B692" s="26" t="s">
        <v>30</v>
      </c>
      <c r="C692" s="18">
        <v>931</v>
      </c>
      <c r="D692" s="19" t="s">
        <v>77</v>
      </c>
      <c r="E692" s="18"/>
      <c r="F692" s="19" t="s">
        <v>61</v>
      </c>
      <c r="G692" s="18">
        <f>G693</f>
        <v>117</v>
      </c>
      <c r="H692" s="2"/>
      <c r="I692" s="2"/>
    </row>
    <row r="693" spans="1:9" ht="45">
      <c r="A693" s="12">
        <v>335</v>
      </c>
      <c r="B693" s="27" t="s">
        <v>100</v>
      </c>
      <c r="C693" s="18">
        <v>931</v>
      </c>
      <c r="D693" s="19" t="s">
        <v>77</v>
      </c>
      <c r="E693" s="18">
        <v>200</v>
      </c>
      <c r="F693" s="19" t="s">
        <v>61</v>
      </c>
      <c r="G693" s="18">
        <f>G694</f>
        <v>117</v>
      </c>
      <c r="H693" s="2"/>
      <c r="I693" s="2"/>
    </row>
    <row r="694" spans="1:9" ht="45">
      <c r="A694" s="12">
        <f>A693+1</f>
        <v>336</v>
      </c>
      <c r="B694" s="27" t="s">
        <v>102</v>
      </c>
      <c r="C694" s="18">
        <v>931</v>
      </c>
      <c r="D694" s="19" t="s">
        <v>77</v>
      </c>
      <c r="E694" s="18">
        <v>240</v>
      </c>
      <c r="F694" s="19" t="s">
        <v>61</v>
      </c>
      <c r="G694" s="18">
        <v>117</v>
      </c>
      <c r="H694" s="2"/>
      <c r="I694" s="2"/>
    </row>
    <row r="695" spans="1:9" ht="195">
      <c r="A695" s="12">
        <v>336</v>
      </c>
      <c r="B695" s="26" t="s">
        <v>130</v>
      </c>
      <c r="C695" s="18"/>
      <c r="D695" s="19" t="s">
        <v>246</v>
      </c>
      <c r="E695" s="18"/>
      <c r="F695" s="19" t="s">
        <v>207</v>
      </c>
      <c r="G695" s="18">
        <f>G696</f>
        <v>100</v>
      </c>
      <c r="H695" s="2"/>
      <c r="I695" s="2"/>
    </row>
    <row r="696" spans="1:9" ht="45">
      <c r="A696" s="12">
        <f>A695+1</f>
        <v>337</v>
      </c>
      <c r="B696" s="27" t="s">
        <v>100</v>
      </c>
      <c r="C696" s="18"/>
      <c r="D696" s="19" t="s">
        <v>246</v>
      </c>
      <c r="E696" s="18">
        <v>200</v>
      </c>
      <c r="F696" s="19" t="s">
        <v>207</v>
      </c>
      <c r="G696" s="18">
        <f>G697</f>
        <v>100</v>
      </c>
      <c r="H696" s="2"/>
      <c r="I696" s="2"/>
    </row>
    <row r="697" spans="1:9" ht="45">
      <c r="A697" s="12">
        <v>337</v>
      </c>
      <c r="B697" s="27" t="s">
        <v>102</v>
      </c>
      <c r="C697" s="18"/>
      <c r="D697" s="19" t="s">
        <v>246</v>
      </c>
      <c r="E697" s="18">
        <v>240</v>
      </c>
      <c r="F697" s="19" t="s">
        <v>207</v>
      </c>
      <c r="G697" s="18">
        <v>100</v>
      </c>
      <c r="H697" s="2"/>
      <c r="I697" s="2"/>
    </row>
    <row r="698" spans="1:9" ht="255">
      <c r="A698" s="12">
        <f>A697+1</f>
        <v>338</v>
      </c>
      <c r="B698" s="26" t="s">
        <v>245</v>
      </c>
      <c r="C698" s="18"/>
      <c r="D698" s="19" t="s">
        <v>247</v>
      </c>
      <c r="E698" s="18"/>
      <c r="F698" s="19" t="s">
        <v>207</v>
      </c>
      <c r="G698" s="18">
        <f>G699</f>
        <v>38.7</v>
      </c>
      <c r="H698" s="2"/>
      <c r="I698" s="2"/>
    </row>
    <row r="699" spans="1:9" ht="45">
      <c r="A699" s="12">
        <v>338</v>
      </c>
      <c r="B699" s="27" t="s">
        <v>100</v>
      </c>
      <c r="C699" s="18"/>
      <c r="D699" s="19" t="s">
        <v>247</v>
      </c>
      <c r="E699" s="18">
        <v>200</v>
      </c>
      <c r="F699" s="19" t="s">
        <v>207</v>
      </c>
      <c r="G699" s="18">
        <f>G700</f>
        <v>38.7</v>
      </c>
      <c r="H699" s="2"/>
      <c r="I699" s="2"/>
    </row>
    <row r="700" spans="1:9" ht="45">
      <c r="A700" s="12">
        <f>A699+1</f>
        <v>339</v>
      </c>
      <c r="B700" s="27" t="s">
        <v>102</v>
      </c>
      <c r="C700" s="18"/>
      <c r="D700" s="19" t="s">
        <v>247</v>
      </c>
      <c r="E700" s="18">
        <v>240</v>
      </c>
      <c r="F700" s="19" t="s">
        <v>207</v>
      </c>
      <c r="G700" s="18">
        <v>38.7</v>
      </c>
      <c r="H700" s="2"/>
      <c r="I700" s="2"/>
    </row>
    <row r="701" spans="1:9" ht="390">
      <c r="A701" s="12">
        <v>339</v>
      </c>
      <c r="B701" s="26" t="s">
        <v>140</v>
      </c>
      <c r="C701" s="18"/>
      <c r="D701" s="19" t="s">
        <v>141</v>
      </c>
      <c r="E701" s="18"/>
      <c r="F701" s="19" t="s">
        <v>415</v>
      </c>
      <c r="G701" s="18">
        <f>G702</f>
        <v>353.6</v>
      </c>
      <c r="H701" s="2"/>
      <c r="I701" s="2"/>
    </row>
    <row r="702" spans="1:9" ht="45">
      <c r="A702" s="12">
        <f>A701+1</f>
        <v>340</v>
      </c>
      <c r="B702" s="26" t="s">
        <v>100</v>
      </c>
      <c r="C702" s="18"/>
      <c r="D702" s="19" t="s">
        <v>141</v>
      </c>
      <c r="E702" s="18">
        <v>200</v>
      </c>
      <c r="F702" s="19" t="s">
        <v>415</v>
      </c>
      <c r="G702" s="18">
        <f>G703</f>
        <v>353.6</v>
      </c>
      <c r="H702" s="2"/>
      <c r="I702" s="2"/>
    </row>
    <row r="703" spans="1:9" ht="45">
      <c r="A703" s="12">
        <v>340</v>
      </c>
      <c r="B703" s="26" t="s">
        <v>102</v>
      </c>
      <c r="C703" s="18"/>
      <c r="D703" s="19" t="s">
        <v>141</v>
      </c>
      <c r="E703" s="18">
        <v>240</v>
      </c>
      <c r="F703" s="19" t="s">
        <v>415</v>
      </c>
      <c r="G703" s="18">
        <v>353.6</v>
      </c>
      <c r="H703" s="2"/>
      <c r="I703" s="2"/>
    </row>
    <row r="704" spans="1:9" ht="195">
      <c r="A704" s="12">
        <f>A703+1</f>
        <v>341</v>
      </c>
      <c r="B704" s="27" t="s">
        <v>52</v>
      </c>
      <c r="C704" s="18"/>
      <c r="D704" s="19" t="s">
        <v>571</v>
      </c>
      <c r="E704" s="18"/>
      <c r="F704" s="19" t="s">
        <v>207</v>
      </c>
      <c r="G704" s="18">
        <f>G705</f>
        <v>2000</v>
      </c>
      <c r="H704" s="2"/>
      <c r="I704" s="2"/>
    </row>
    <row r="705" spans="1:9" ht="45">
      <c r="A705" s="12">
        <v>341</v>
      </c>
      <c r="B705" s="27" t="s">
        <v>100</v>
      </c>
      <c r="C705" s="18"/>
      <c r="D705" s="19" t="s">
        <v>571</v>
      </c>
      <c r="E705" s="18">
        <v>200</v>
      </c>
      <c r="F705" s="19" t="s">
        <v>207</v>
      </c>
      <c r="G705" s="18">
        <f>G706</f>
        <v>2000</v>
      </c>
      <c r="H705" s="2"/>
      <c r="I705" s="2"/>
    </row>
    <row r="706" spans="1:9" ht="45">
      <c r="A706" s="12">
        <f>A705+1</f>
        <v>342</v>
      </c>
      <c r="B706" s="27" t="s">
        <v>102</v>
      </c>
      <c r="C706" s="18"/>
      <c r="D706" s="19" t="s">
        <v>571</v>
      </c>
      <c r="E706" s="18">
        <v>240</v>
      </c>
      <c r="F706" s="19" t="s">
        <v>207</v>
      </c>
      <c r="G706" s="18">
        <v>2000</v>
      </c>
      <c r="H706" s="2"/>
      <c r="I706" s="2"/>
    </row>
    <row r="707" spans="1:9" ht="195">
      <c r="A707" s="12">
        <v>342</v>
      </c>
      <c r="B707" s="27" t="s">
        <v>53</v>
      </c>
      <c r="C707" s="18"/>
      <c r="D707" s="19" t="s">
        <v>572</v>
      </c>
      <c r="E707" s="18"/>
      <c r="F707" s="19" t="s">
        <v>207</v>
      </c>
      <c r="G707" s="18">
        <f>G708</f>
        <v>40.8</v>
      </c>
      <c r="H707" s="2"/>
      <c r="I707" s="2"/>
    </row>
    <row r="708" spans="1:9" ht="45">
      <c r="A708" s="12">
        <f>A707+1</f>
        <v>343</v>
      </c>
      <c r="B708" s="27" t="s">
        <v>100</v>
      </c>
      <c r="C708" s="18"/>
      <c r="D708" s="19" t="s">
        <v>572</v>
      </c>
      <c r="E708" s="18">
        <v>200</v>
      </c>
      <c r="F708" s="19" t="s">
        <v>207</v>
      </c>
      <c r="G708" s="18">
        <f>G709</f>
        <v>40.8</v>
      </c>
      <c r="H708" s="2"/>
      <c r="I708" s="2"/>
    </row>
    <row r="709" spans="1:9" ht="45">
      <c r="A709" s="12">
        <v>343</v>
      </c>
      <c r="B709" s="27" t="s">
        <v>102</v>
      </c>
      <c r="C709" s="18"/>
      <c r="D709" s="19" t="s">
        <v>572</v>
      </c>
      <c r="E709" s="18">
        <v>240</v>
      </c>
      <c r="F709" s="19" t="s">
        <v>207</v>
      </c>
      <c r="G709" s="18">
        <v>40.8</v>
      </c>
      <c r="H709" s="2"/>
      <c r="I709" s="2"/>
    </row>
    <row r="710" spans="1:9" ht="75">
      <c r="A710" s="12">
        <f>A709+1</f>
        <v>344</v>
      </c>
      <c r="B710" s="53" t="s">
        <v>89</v>
      </c>
      <c r="C710" s="18"/>
      <c r="D710" s="19" t="s">
        <v>90</v>
      </c>
      <c r="E710" s="18"/>
      <c r="F710" s="19"/>
      <c r="G710" s="18">
        <f>G717+G711+G714</f>
        <v>196.5</v>
      </c>
      <c r="H710" s="2"/>
      <c r="I710" s="2"/>
    </row>
    <row r="711" spans="1:9" ht="210">
      <c r="A711" s="12">
        <v>344</v>
      </c>
      <c r="B711" s="17" t="s">
        <v>325</v>
      </c>
      <c r="C711" s="18"/>
      <c r="D711" s="18" t="s">
        <v>327</v>
      </c>
      <c r="E711" s="23"/>
      <c r="F711" s="19" t="s">
        <v>93</v>
      </c>
      <c r="G711" s="18">
        <f>G712</f>
        <v>90.2</v>
      </c>
      <c r="H711" s="2"/>
      <c r="I711" s="2"/>
    </row>
    <row r="712" spans="1:9" ht="45">
      <c r="A712" s="12">
        <f>A711+1</f>
        <v>345</v>
      </c>
      <c r="B712" s="21" t="s">
        <v>100</v>
      </c>
      <c r="C712" s="18"/>
      <c r="D712" s="18" t="s">
        <v>327</v>
      </c>
      <c r="E712" s="23" t="s">
        <v>101</v>
      </c>
      <c r="F712" s="19" t="s">
        <v>93</v>
      </c>
      <c r="G712" s="18">
        <f>G713</f>
        <v>90.2</v>
      </c>
      <c r="H712" s="2"/>
      <c r="I712" s="2"/>
    </row>
    <row r="713" spans="1:9" ht="45">
      <c r="A713" s="12">
        <v>345</v>
      </c>
      <c r="B713" s="21" t="s">
        <v>102</v>
      </c>
      <c r="C713" s="18"/>
      <c r="D713" s="18" t="s">
        <v>327</v>
      </c>
      <c r="E713" s="23" t="s">
        <v>103</v>
      </c>
      <c r="F713" s="19" t="s">
        <v>93</v>
      </c>
      <c r="G713" s="18">
        <v>90.2</v>
      </c>
      <c r="H713" s="2"/>
      <c r="I713" s="2"/>
    </row>
    <row r="714" spans="1:9" ht="210">
      <c r="A714" s="12">
        <f>A713+1</f>
        <v>346</v>
      </c>
      <c r="B714" s="17" t="s">
        <v>326</v>
      </c>
      <c r="C714" s="18"/>
      <c r="D714" s="18" t="s">
        <v>328</v>
      </c>
      <c r="E714" s="23"/>
      <c r="F714" s="19" t="s">
        <v>93</v>
      </c>
      <c r="G714" s="18">
        <f>G715</f>
        <v>6.3</v>
      </c>
      <c r="H714" s="2"/>
      <c r="I714" s="2"/>
    </row>
    <row r="715" spans="1:9" ht="45">
      <c r="A715" s="12">
        <v>346</v>
      </c>
      <c r="B715" s="21" t="s">
        <v>100</v>
      </c>
      <c r="C715" s="18"/>
      <c r="D715" s="18" t="s">
        <v>328</v>
      </c>
      <c r="E715" s="23" t="s">
        <v>101</v>
      </c>
      <c r="F715" s="19" t="s">
        <v>93</v>
      </c>
      <c r="G715" s="18">
        <f>G716</f>
        <v>6.3</v>
      </c>
      <c r="H715" s="2"/>
      <c r="I715" s="2"/>
    </row>
    <row r="716" spans="1:9" ht="45">
      <c r="A716" s="12">
        <f>A715+1</f>
        <v>347</v>
      </c>
      <c r="B716" s="21" t="s">
        <v>102</v>
      </c>
      <c r="C716" s="18"/>
      <c r="D716" s="18" t="s">
        <v>328</v>
      </c>
      <c r="E716" s="23" t="s">
        <v>103</v>
      </c>
      <c r="F716" s="19" t="s">
        <v>93</v>
      </c>
      <c r="G716" s="18">
        <v>6.3</v>
      </c>
      <c r="H716" s="2"/>
      <c r="I716" s="2"/>
    </row>
    <row r="717" spans="1:9" ht="243">
      <c r="A717" s="12">
        <v>347</v>
      </c>
      <c r="B717" s="40" t="s">
        <v>458</v>
      </c>
      <c r="C717" s="18"/>
      <c r="D717" s="19" t="s">
        <v>459</v>
      </c>
      <c r="E717" s="23"/>
      <c r="F717" s="19" t="s">
        <v>93</v>
      </c>
      <c r="G717" s="18">
        <f>G718</f>
        <v>100</v>
      </c>
      <c r="H717" s="2"/>
      <c r="I717" s="2"/>
    </row>
    <row r="718" spans="1:9" ht="45">
      <c r="A718" s="12">
        <f>A717+1</f>
        <v>348</v>
      </c>
      <c r="B718" s="21" t="s">
        <v>100</v>
      </c>
      <c r="C718" s="18"/>
      <c r="D718" s="19" t="s">
        <v>459</v>
      </c>
      <c r="E718" s="23" t="s">
        <v>101</v>
      </c>
      <c r="F718" s="19" t="s">
        <v>93</v>
      </c>
      <c r="G718" s="18">
        <f>G719</f>
        <v>100</v>
      </c>
      <c r="H718" s="2"/>
      <c r="I718" s="2"/>
    </row>
    <row r="719" spans="1:9" ht="45">
      <c r="A719" s="12">
        <v>348</v>
      </c>
      <c r="B719" s="21" t="s">
        <v>102</v>
      </c>
      <c r="C719" s="18"/>
      <c r="D719" s="19" t="s">
        <v>459</v>
      </c>
      <c r="E719" s="23" t="s">
        <v>103</v>
      </c>
      <c r="F719" s="19" t="s">
        <v>93</v>
      </c>
      <c r="G719" s="18">
        <v>100</v>
      </c>
      <c r="H719" s="2"/>
      <c r="I719" s="2"/>
    </row>
    <row r="720" spans="1:9" ht="45">
      <c r="A720" s="12">
        <f>A719+1</f>
        <v>349</v>
      </c>
      <c r="B720" s="26" t="s">
        <v>409</v>
      </c>
      <c r="C720" s="18">
        <v>931</v>
      </c>
      <c r="D720" s="19" t="s">
        <v>452</v>
      </c>
      <c r="E720" s="18"/>
      <c r="F720" s="19"/>
      <c r="G720" s="18">
        <f>G733+G738+G746+G749+G727+G730+G721+G724</f>
        <v>8114.499999999999</v>
      </c>
      <c r="H720" s="2"/>
      <c r="I720" s="2"/>
    </row>
    <row r="721" spans="1:9" ht="240">
      <c r="A721" s="12">
        <v>349</v>
      </c>
      <c r="B721" s="26" t="s">
        <v>329</v>
      </c>
      <c r="C721" s="18"/>
      <c r="D721" s="18" t="s">
        <v>331</v>
      </c>
      <c r="E721" s="18"/>
      <c r="F721" s="19" t="s">
        <v>156</v>
      </c>
      <c r="G721" s="18">
        <f>G722</f>
        <v>620</v>
      </c>
      <c r="H721" s="2"/>
      <c r="I721" s="2"/>
    </row>
    <row r="722" spans="1:9" ht="45">
      <c r="A722" s="12">
        <f>A721+1</f>
        <v>350</v>
      </c>
      <c r="B722" s="27" t="s">
        <v>100</v>
      </c>
      <c r="C722" s="18"/>
      <c r="D722" s="18" t="s">
        <v>331</v>
      </c>
      <c r="E722" s="23" t="s">
        <v>101</v>
      </c>
      <c r="F722" s="19" t="s">
        <v>156</v>
      </c>
      <c r="G722" s="18">
        <f>G723</f>
        <v>620</v>
      </c>
      <c r="H722" s="2"/>
      <c r="I722" s="2"/>
    </row>
    <row r="723" spans="1:9" ht="45">
      <c r="A723" s="12">
        <v>350</v>
      </c>
      <c r="B723" s="27" t="s">
        <v>102</v>
      </c>
      <c r="C723" s="18"/>
      <c r="D723" s="18" t="s">
        <v>331</v>
      </c>
      <c r="E723" s="23" t="s">
        <v>103</v>
      </c>
      <c r="F723" s="19" t="s">
        <v>156</v>
      </c>
      <c r="G723" s="18">
        <v>620</v>
      </c>
      <c r="H723" s="2"/>
      <c r="I723" s="2"/>
    </row>
    <row r="724" spans="1:9" ht="240">
      <c r="A724" s="12">
        <f>A723+1</f>
        <v>351</v>
      </c>
      <c r="B724" s="26" t="s">
        <v>330</v>
      </c>
      <c r="C724" s="18"/>
      <c r="D724" s="18" t="s">
        <v>332</v>
      </c>
      <c r="E724" s="18"/>
      <c r="F724" s="19" t="s">
        <v>156</v>
      </c>
      <c r="G724" s="18">
        <f>G725</f>
        <v>1.4</v>
      </c>
      <c r="H724" s="2"/>
      <c r="I724" s="2"/>
    </row>
    <row r="725" spans="1:9" ht="45">
      <c r="A725" s="12">
        <v>351</v>
      </c>
      <c r="B725" s="27" t="s">
        <v>100</v>
      </c>
      <c r="C725" s="18"/>
      <c r="D725" s="18" t="s">
        <v>332</v>
      </c>
      <c r="E725" s="23" t="s">
        <v>101</v>
      </c>
      <c r="F725" s="19" t="s">
        <v>156</v>
      </c>
      <c r="G725" s="18">
        <f>G726</f>
        <v>1.4</v>
      </c>
      <c r="H725" s="2"/>
      <c r="I725" s="2"/>
    </row>
    <row r="726" spans="1:9" ht="45">
      <c r="A726" s="12">
        <f>A725+1</f>
        <v>352</v>
      </c>
      <c r="B726" s="27" t="s">
        <v>102</v>
      </c>
      <c r="C726" s="18"/>
      <c r="D726" s="18" t="s">
        <v>332</v>
      </c>
      <c r="E726" s="23" t="s">
        <v>103</v>
      </c>
      <c r="F726" s="19" t="s">
        <v>156</v>
      </c>
      <c r="G726" s="18">
        <v>1.4</v>
      </c>
      <c r="H726" s="2"/>
      <c r="I726" s="2"/>
    </row>
    <row r="727" spans="1:9" ht="150">
      <c r="A727" s="12">
        <v>352</v>
      </c>
      <c r="B727" s="26" t="s">
        <v>217</v>
      </c>
      <c r="C727" s="18"/>
      <c r="D727" s="19" t="s">
        <v>511</v>
      </c>
      <c r="E727" s="18"/>
      <c r="F727" s="19" t="s">
        <v>156</v>
      </c>
      <c r="G727" s="18">
        <f>G728</f>
        <v>53.3</v>
      </c>
      <c r="H727" s="2"/>
      <c r="I727" s="2"/>
    </row>
    <row r="728" spans="1:9" ht="105">
      <c r="A728" s="12">
        <f>A727+1</f>
        <v>353</v>
      </c>
      <c r="B728" s="27" t="s">
        <v>96</v>
      </c>
      <c r="C728" s="18"/>
      <c r="D728" s="19" t="s">
        <v>511</v>
      </c>
      <c r="E728" s="18">
        <v>100</v>
      </c>
      <c r="F728" s="19" t="s">
        <v>156</v>
      </c>
      <c r="G728" s="18">
        <f>G729</f>
        <v>53.3</v>
      </c>
      <c r="H728" s="2"/>
      <c r="I728" s="2"/>
    </row>
    <row r="729" spans="1:9" ht="30">
      <c r="A729" s="12">
        <v>353</v>
      </c>
      <c r="B729" s="27" t="s">
        <v>502</v>
      </c>
      <c r="C729" s="18"/>
      <c r="D729" s="19" t="s">
        <v>511</v>
      </c>
      <c r="E729" s="18">
        <v>110</v>
      </c>
      <c r="F729" s="19" t="s">
        <v>156</v>
      </c>
      <c r="G729" s="18">
        <v>53.3</v>
      </c>
      <c r="H729" s="2"/>
      <c r="I729" s="2"/>
    </row>
    <row r="730" spans="1:9" ht="150">
      <c r="A730" s="12">
        <f>A729+1</f>
        <v>354</v>
      </c>
      <c r="B730" s="26" t="s">
        <v>217</v>
      </c>
      <c r="C730" s="18"/>
      <c r="D730" s="19" t="s">
        <v>511</v>
      </c>
      <c r="E730" s="18"/>
      <c r="F730" s="19" t="s">
        <v>557</v>
      </c>
      <c r="G730" s="18">
        <f>G731</f>
        <v>173.9</v>
      </c>
      <c r="H730" s="2"/>
      <c r="I730" s="2"/>
    </row>
    <row r="731" spans="1:9" ht="105">
      <c r="A731" s="12">
        <v>354</v>
      </c>
      <c r="B731" s="27" t="s">
        <v>96</v>
      </c>
      <c r="C731" s="18"/>
      <c r="D731" s="19" t="s">
        <v>511</v>
      </c>
      <c r="E731" s="18">
        <v>100</v>
      </c>
      <c r="F731" s="19" t="s">
        <v>557</v>
      </c>
      <c r="G731" s="18">
        <f>G732</f>
        <v>173.9</v>
      </c>
      <c r="H731" s="2"/>
      <c r="I731" s="2"/>
    </row>
    <row r="732" spans="1:9" ht="30">
      <c r="A732" s="12">
        <f>A731+1</f>
        <v>355</v>
      </c>
      <c r="B732" s="27" t="s">
        <v>502</v>
      </c>
      <c r="C732" s="18"/>
      <c r="D732" s="19" t="s">
        <v>511</v>
      </c>
      <c r="E732" s="18">
        <v>110</v>
      </c>
      <c r="F732" s="19" t="s">
        <v>557</v>
      </c>
      <c r="G732" s="18">
        <v>173.9</v>
      </c>
      <c r="H732" s="2"/>
      <c r="I732" s="2"/>
    </row>
    <row r="733" spans="1:9" ht="180">
      <c r="A733" s="12">
        <v>355</v>
      </c>
      <c r="B733" s="26" t="s">
        <v>391</v>
      </c>
      <c r="C733" s="18">
        <v>931</v>
      </c>
      <c r="D733" s="19" t="s">
        <v>64</v>
      </c>
      <c r="E733" s="18"/>
      <c r="F733" s="19" t="s">
        <v>156</v>
      </c>
      <c r="G733" s="18">
        <f>G734+G736</f>
        <v>2140.6000000000004</v>
      </c>
      <c r="H733" s="2"/>
      <c r="I733" s="2"/>
    </row>
    <row r="734" spans="1:9" ht="105">
      <c r="A734" s="12">
        <f>A733+1</f>
        <v>356</v>
      </c>
      <c r="B734" s="27" t="s">
        <v>96</v>
      </c>
      <c r="C734" s="18">
        <v>931</v>
      </c>
      <c r="D734" s="19" t="s">
        <v>64</v>
      </c>
      <c r="E734" s="23" t="s">
        <v>97</v>
      </c>
      <c r="F734" s="19" t="s">
        <v>156</v>
      </c>
      <c r="G734" s="18">
        <f>G735</f>
        <v>2037.0000000000005</v>
      </c>
      <c r="H734" s="2"/>
      <c r="I734" s="2"/>
    </row>
    <row r="735" spans="1:9" ht="30">
      <c r="A735" s="12">
        <v>356</v>
      </c>
      <c r="B735" s="27" t="s">
        <v>502</v>
      </c>
      <c r="C735" s="18">
        <v>931</v>
      </c>
      <c r="D735" s="19" t="s">
        <v>64</v>
      </c>
      <c r="E735" s="23" t="s">
        <v>503</v>
      </c>
      <c r="F735" s="19" t="s">
        <v>156</v>
      </c>
      <c r="G735" s="18">
        <f>1358.6+4426.9-4426.9+678.4</f>
        <v>2037.0000000000005</v>
      </c>
      <c r="H735" s="2"/>
      <c r="I735" s="2"/>
    </row>
    <row r="736" spans="1:9" ht="45">
      <c r="A736" s="12">
        <f>A735+1</f>
        <v>357</v>
      </c>
      <c r="B736" s="27" t="s">
        <v>100</v>
      </c>
      <c r="C736" s="18">
        <v>931</v>
      </c>
      <c r="D736" s="19" t="s">
        <v>64</v>
      </c>
      <c r="E736" s="23" t="s">
        <v>101</v>
      </c>
      <c r="F736" s="19" t="s">
        <v>156</v>
      </c>
      <c r="G736" s="18">
        <f>G737</f>
        <v>103.6</v>
      </c>
      <c r="H736" s="2"/>
      <c r="I736" s="2"/>
    </row>
    <row r="737" spans="1:9" ht="45">
      <c r="A737" s="12">
        <v>357</v>
      </c>
      <c r="B737" s="27" t="s">
        <v>102</v>
      </c>
      <c r="C737" s="18">
        <v>931</v>
      </c>
      <c r="D737" s="19" t="s">
        <v>64</v>
      </c>
      <c r="E737" s="23" t="s">
        <v>103</v>
      </c>
      <c r="F737" s="19" t="s">
        <v>156</v>
      </c>
      <c r="G737" s="18">
        <f>46.1+217.4-217.4+53.3+4.2</f>
        <v>103.6</v>
      </c>
      <c r="H737" s="2"/>
      <c r="I737" s="2"/>
    </row>
    <row r="738" spans="1:9" ht="165">
      <c r="A738" s="12">
        <f>A737+1</f>
        <v>358</v>
      </c>
      <c r="B738" s="26" t="s">
        <v>60</v>
      </c>
      <c r="C738" s="18">
        <v>931</v>
      </c>
      <c r="D738" s="19" t="s">
        <v>64</v>
      </c>
      <c r="E738" s="18"/>
      <c r="F738" s="19" t="s">
        <v>557</v>
      </c>
      <c r="G738" s="18">
        <f>G739+G741+G743</f>
        <v>5065.299999999999</v>
      </c>
      <c r="H738" s="2"/>
      <c r="I738" s="2"/>
    </row>
    <row r="739" spans="1:9" ht="105">
      <c r="A739" s="12">
        <v>358</v>
      </c>
      <c r="B739" s="27" t="s">
        <v>96</v>
      </c>
      <c r="C739" s="18">
        <v>931</v>
      </c>
      <c r="D739" s="19" t="s">
        <v>64</v>
      </c>
      <c r="E739" s="23" t="s">
        <v>97</v>
      </c>
      <c r="F739" s="19" t="s">
        <v>557</v>
      </c>
      <c r="G739" s="18">
        <f>G740</f>
        <v>4703.9</v>
      </c>
      <c r="H739" s="2"/>
      <c r="I739" s="2"/>
    </row>
    <row r="740" spans="1:9" ht="30">
      <c r="A740" s="12">
        <f>A739+1</f>
        <v>359</v>
      </c>
      <c r="B740" s="27" t="s">
        <v>502</v>
      </c>
      <c r="C740" s="18">
        <v>931</v>
      </c>
      <c r="D740" s="19" t="s">
        <v>64</v>
      </c>
      <c r="E740" s="23" t="s">
        <v>503</v>
      </c>
      <c r="F740" s="19" t="s">
        <v>557</v>
      </c>
      <c r="G740" s="18">
        <f>4426.9+277</f>
        <v>4703.9</v>
      </c>
      <c r="H740" s="2"/>
      <c r="I740" s="2"/>
    </row>
    <row r="741" spans="1:9" ht="45">
      <c r="A741" s="12">
        <v>359</v>
      </c>
      <c r="B741" s="27" t="s">
        <v>100</v>
      </c>
      <c r="C741" s="18">
        <v>931</v>
      </c>
      <c r="D741" s="19" t="s">
        <v>64</v>
      </c>
      <c r="E741" s="23" t="s">
        <v>101</v>
      </c>
      <c r="F741" s="19" t="s">
        <v>557</v>
      </c>
      <c r="G741" s="18">
        <f>G742</f>
        <v>358.40000000000003</v>
      </c>
      <c r="H741" s="2"/>
      <c r="I741" s="2"/>
    </row>
    <row r="742" spans="1:9" ht="45">
      <c r="A742" s="12">
        <f>A741+1</f>
        <v>360</v>
      </c>
      <c r="B742" s="27" t="s">
        <v>102</v>
      </c>
      <c r="C742" s="18">
        <v>931</v>
      </c>
      <c r="D742" s="19" t="s">
        <v>64</v>
      </c>
      <c r="E742" s="23" t="s">
        <v>103</v>
      </c>
      <c r="F742" s="19" t="s">
        <v>557</v>
      </c>
      <c r="G742" s="18">
        <f>217.4+148.2-4.2-3</f>
        <v>358.40000000000003</v>
      </c>
      <c r="H742" s="2"/>
      <c r="I742" s="2"/>
    </row>
    <row r="743" spans="1:9" ht="15">
      <c r="A743" s="12">
        <v>360</v>
      </c>
      <c r="B743" s="27" t="s">
        <v>19</v>
      </c>
      <c r="C743" s="22"/>
      <c r="D743" s="19" t="s">
        <v>64</v>
      </c>
      <c r="E743" s="23" t="s">
        <v>417</v>
      </c>
      <c r="F743" s="19" t="s">
        <v>557</v>
      </c>
      <c r="G743" s="18">
        <f>G744+G745</f>
        <v>3</v>
      </c>
      <c r="H743" s="2"/>
      <c r="I743" s="2"/>
    </row>
    <row r="744" spans="1:9" ht="15">
      <c r="A744" s="12">
        <f>A743+1</f>
        <v>361</v>
      </c>
      <c r="B744" s="27" t="s">
        <v>359</v>
      </c>
      <c r="C744" s="22"/>
      <c r="D744" s="19" t="s">
        <v>64</v>
      </c>
      <c r="E744" s="23" t="s">
        <v>360</v>
      </c>
      <c r="F744" s="19" t="s">
        <v>557</v>
      </c>
      <c r="G744" s="18"/>
      <c r="H744" s="2"/>
      <c r="I744" s="2"/>
    </row>
    <row r="745" spans="1:9" ht="30">
      <c r="A745" s="12">
        <v>361</v>
      </c>
      <c r="B745" s="27" t="s">
        <v>20</v>
      </c>
      <c r="C745" s="22"/>
      <c r="D745" s="19" t="s">
        <v>64</v>
      </c>
      <c r="E745" s="23" t="s">
        <v>15</v>
      </c>
      <c r="F745" s="19" t="s">
        <v>557</v>
      </c>
      <c r="G745" s="18">
        <f>3</f>
        <v>3</v>
      </c>
      <c r="H745" s="2"/>
      <c r="I745" s="2"/>
    </row>
    <row r="746" spans="1:9" ht="150">
      <c r="A746" s="12">
        <f>A745+1</f>
        <v>362</v>
      </c>
      <c r="B746" s="28" t="s">
        <v>91</v>
      </c>
      <c r="C746" s="22"/>
      <c r="D746" s="19" t="s">
        <v>92</v>
      </c>
      <c r="E746" s="23"/>
      <c r="F746" s="19" t="s">
        <v>156</v>
      </c>
      <c r="G746" s="18">
        <f>G747</f>
        <v>50</v>
      </c>
      <c r="H746" s="2"/>
      <c r="I746" s="2"/>
    </row>
    <row r="747" spans="1:9" ht="45">
      <c r="A747" s="12">
        <v>362</v>
      </c>
      <c r="B747" s="27" t="s">
        <v>100</v>
      </c>
      <c r="C747" s="22"/>
      <c r="D747" s="19" t="s">
        <v>92</v>
      </c>
      <c r="E747" s="23" t="s">
        <v>101</v>
      </c>
      <c r="F747" s="19" t="s">
        <v>156</v>
      </c>
      <c r="G747" s="18">
        <f>G748</f>
        <v>50</v>
      </c>
      <c r="H747" s="2"/>
      <c r="I747" s="2"/>
    </row>
    <row r="748" spans="1:9" ht="45">
      <c r="A748" s="12">
        <f>A747+1</f>
        <v>363</v>
      </c>
      <c r="B748" s="27" t="s">
        <v>102</v>
      </c>
      <c r="C748" s="22"/>
      <c r="D748" s="19" t="s">
        <v>92</v>
      </c>
      <c r="E748" s="23" t="s">
        <v>103</v>
      </c>
      <c r="F748" s="19" t="s">
        <v>156</v>
      </c>
      <c r="G748" s="18">
        <f>100-50</f>
        <v>50</v>
      </c>
      <c r="H748" s="2"/>
      <c r="I748" s="2"/>
    </row>
    <row r="749" spans="1:9" ht="165">
      <c r="A749" s="12">
        <v>363</v>
      </c>
      <c r="B749" s="28" t="s">
        <v>117</v>
      </c>
      <c r="C749" s="22"/>
      <c r="D749" s="19" t="s">
        <v>118</v>
      </c>
      <c r="E749" s="23"/>
      <c r="F749" s="19" t="s">
        <v>156</v>
      </c>
      <c r="G749" s="18">
        <f>G750</f>
        <v>10</v>
      </c>
      <c r="H749" s="2"/>
      <c r="I749" s="2"/>
    </row>
    <row r="750" spans="1:9" ht="45">
      <c r="A750" s="12">
        <f>A749+1</f>
        <v>364</v>
      </c>
      <c r="B750" s="27" t="s">
        <v>100</v>
      </c>
      <c r="C750" s="22"/>
      <c r="D750" s="19" t="s">
        <v>118</v>
      </c>
      <c r="E750" s="23" t="s">
        <v>101</v>
      </c>
      <c r="F750" s="19" t="s">
        <v>156</v>
      </c>
      <c r="G750" s="18">
        <f>G751</f>
        <v>10</v>
      </c>
      <c r="H750" s="2"/>
      <c r="I750" s="2"/>
    </row>
    <row r="751" spans="1:9" ht="45">
      <c r="A751" s="12">
        <v>364</v>
      </c>
      <c r="B751" s="27" t="s">
        <v>102</v>
      </c>
      <c r="C751" s="22"/>
      <c r="D751" s="19" t="s">
        <v>118</v>
      </c>
      <c r="E751" s="23" t="s">
        <v>103</v>
      </c>
      <c r="F751" s="19" t="s">
        <v>156</v>
      </c>
      <c r="G751" s="18">
        <v>10</v>
      </c>
      <c r="H751" s="2"/>
      <c r="I751" s="2"/>
    </row>
    <row r="752" spans="1:9" ht="15">
      <c r="A752" s="12">
        <f>A751+1</f>
        <v>365</v>
      </c>
      <c r="B752" s="26" t="s">
        <v>339</v>
      </c>
      <c r="C752" s="22"/>
      <c r="D752" s="19" t="s">
        <v>341</v>
      </c>
      <c r="E752" s="18"/>
      <c r="F752" s="19" t="s">
        <v>415</v>
      </c>
      <c r="G752" s="18">
        <f>G753</f>
        <v>2431.4</v>
      </c>
      <c r="H752" s="2"/>
      <c r="I752" s="2"/>
    </row>
    <row r="753" spans="1:9" ht="105">
      <c r="A753" s="12">
        <v>365</v>
      </c>
      <c r="B753" s="26" t="s">
        <v>340</v>
      </c>
      <c r="C753" s="22"/>
      <c r="D753" s="19" t="s">
        <v>444</v>
      </c>
      <c r="E753" s="18"/>
      <c r="F753" s="19" t="s">
        <v>415</v>
      </c>
      <c r="G753" s="18">
        <f>G754</f>
        <v>2431.4</v>
      </c>
      <c r="H753" s="2"/>
      <c r="I753" s="2"/>
    </row>
    <row r="754" spans="1:9" ht="60">
      <c r="A754" s="12">
        <f>A753+1</f>
        <v>366</v>
      </c>
      <c r="B754" s="26" t="s">
        <v>33</v>
      </c>
      <c r="C754" s="22"/>
      <c r="D754" s="19" t="s">
        <v>444</v>
      </c>
      <c r="E754" s="18">
        <v>400</v>
      </c>
      <c r="F754" s="19" t="s">
        <v>415</v>
      </c>
      <c r="G754" s="18">
        <f>G755</f>
        <v>2431.4</v>
      </c>
      <c r="H754" s="2"/>
      <c r="I754" s="2"/>
    </row>
    <row r="755" spans="1:9" ht="15">
      <c r="A755" s="12">
        <v>366</v>
      </c>
      <c r="B755" s="32" t="s">
        <v>367</v>
      </c>
      <c r="C755" s="22"/>
      <c r="D755" s="19" t="s">
        <v>444</v>
      </c>
      <c r="E755" s="18">
        <v>410</v>
      </c>
      <c r="F755" s="19" t="s">
        <v>415</v>
      </c>
      <c r="G755" s="18">
        <v>2431.4</v>
      </c>
      <c r="H755" s="2"/>
      <c r="I755" s="2"/>
    </row>
    <row r="756" spans="1:9" ht="47.25">
      <c r="A756" s="12">
        <f>A755+1</f>
        <v>367</v>
      </c>
      <c r="B756" s="33" t="s">
        <v>426</v>
      </c>
      <c r="C756" s="34">
        <v>991</v>
      </c>
      <c r="D756" s="15" t="s">
        <v>65</v>
      </c>
      <c r="E756" s="14"/>
      <c r="F756" s="15" t="s">
        <v>79</v>
      </c>
      <c r="G756" s="14">
        <f>G757</f>
        <v>6012.900000000001</v>
      </c>
      <c r="H756" s="2"/>
      <c r="I756" s="2"/>
    </row>
    <row r="757" spans="1:9" ht="45">
      <c r="A757" s="12">
        <v>367</v>
      </c>
      <c r="B757" s="26" t="s">
        <v>409</v>
      </c>
      <c r="C757" s="22">
        <v>991</v>
      </c>
      <c r="D757" s="19" t="s">
        <v>66</v>
      </c>
      <c r="E757" s="18"/>
      <c r="F757" s="19" t="s">
        <v>79</v>
      </c>
      <c r="G757" s="18">
        <f>G764+G771+G774+G758+G761</f>
        <v>6012.900000000001</v>
      </c>
      <c r="H757" s="2"/>
      <c r="I757" s="2"/>
    </row>
    <row r="758" spans="1:9" ht="150">
      <c r="A758" s="12">
        <f>A757+1</f>
        <v>368</v>
      </c>
      <c r="B758" s="26" t="s">
        <v>6</v>
      </c>
      <c r="C758" s="22"/>
      <c r="D758" s="19" t="s">
        <v>512</v>
      </c>
      <c r="E758" s="18"/>
      <c r="F758" s="19" t="s">
        <v>79</v>
      </c>
      <c r="G758" s="18">
        <f>G759</f>
        <v>13.7</v>
      </c>
      <c r="H758" s="2"/>
      <c r="I758" s="2"/>
    </row>
    <row r="759" spans="1:9" ht="105">
      <c r="A759" s="12">
        <v>368</v>
      </c>
      <c r="B759" s="27" t="s">
        <v>96</v>
      </c>
      <c r="C759" s="22"/>
      <c r="D759" s="19" t="s">
        <v>512</v>
      </c>
      <c r="E759" s="18"/>
      <c r="F759" s="19" t="s">
        <v>79</v>
      </c>
      <c r="G759" s="18">
        <f>G760</f>
        <v>13.7</v>
      </c>
      <c r="H759" s="2"/>
      <c r="I759" s="2"/>
    </row>
    <row r="760" spans="1:9" ht="45">
      <c r="A760" s="12">
        <f>A759+1</f>
        <v>369</v>
      </c>
      <c r="B760" s="27" t="s">
        <v>98</v>
      </c>
      <c r="C760" s="22"/>
      <c r="D760" s="19" t="s">
        <v>512</v>
      </c>
      <c r="E760" s="18"/>
      <c r="F760" s="19" t="s">
        <v>79</v>
      </c>
      <c r="G760" s="18">
        <v>13.7</v>
      </c>
      <c r="H760" s="2"/>
      <c r="I760" s="2"/>
    </row>
    <row r="761" spans="1:9" ht="150">
      <c r="A761" s="12">
        <v>369</v>
      </c>
      <c r="B761" s="72" t="s">
        <v>6</v>
      </c>
      <c r="C761" s="22"/>
      <c r="D761" s="19" t="s">
        <v>513</v>
      </c>
      <c r="E761" s="18"/>
      <c r="F761" s="19" t="s">
        <v>79</v>
      </c>
      <c r="G761" s="18">
        <f>G762</f>
        <v>197</v>
      </c>
      <c r="H761" s="2"/>
      <c r="I761" s="2"/>
    </row>
    <row r="762" spans="1:9" ht="105">
      <c r="A762" s="12">
        <f>A761+1</f>
        <v>370</v>
      </c>
      <c r="B762" s="27" t="s">
        <v>96</v>
      </c>
      <c r="C762" s="22"/>
      <c r="D762" s="19" t="s">
        <v>513</v>
      </c>
      <c r="E762" s="18"/>
      <c r="F762" s="19" t="s">
        <v>79</v>
      </c>
      <c r="G762" s="18">
        <f>G763</f>
        <v>197</v>
      </c>
      <c r="H762" s="2"/>
      <c r="I762" s="2"/>
    </row>
    <row r="763" spans="1:9" ht="45">
      <c r="A763" s="12">
        <v>370</v>
      </c>
      <c r="B763" s="27" t="s">
        <v>98</v>
      </c>
      <c r="C763" s="22"/>
      <c r="D763" s="19" t="s">
        <v>513</v>
      </c>
      <c r="E763" s="18"/>
      <c r="F763" s="19" t="s">
        <v>79</v>
      </c>
      <c r="G763" s="18">
        <v>197</v>
      </c>
      <c r="H763" s="2"/>
      <c r="I763" s="2"/>
    </row>
    <row r="764" spans="1:9" ht="135">
      <c r="A764" s="12">
        <f>A763+1</f>
        <v>371</v>
      </c>
      <c r="B764" s="26" t="s">
        <v>78</v>
      </c>
      <c r="C764" s="22">
        <v>991</v>
      </c>
      <c r="D764" s="19" t="s">
        <v>67</v>
      </c>
      <c r="E764" s="18"/>
      <c r="F764" s="19" t="s">
        <v>79</v>
      </c>
      <c r="G764" s="18">
        <f>G765+G767+G769</f>
        <v>5372.3</v>
      </c>
      <c r="H764" s="2"/>
      <c r="I764" s="2"/>
    </row>
    <row r="765" spans="1:9" ht="105">
      <c r="A765" s="12">
        <v>371</v>
      </c>
      <c r="B765" s="27" t="s">
        <v>96</v>
      </c>
      <c r="C765" s="22">
        <v>991</v>
      </c>
      <c r="D765" s="19" t="s">
        <v>67</v>
      </c>
      <c r="E765" s="23" t="s">
        <v>97</v>
      </c>
      <c r="F765" s="19" t="s">
        <v>79</v>
      </c>
      <c r="G765" s="18">
        <f>G766</f>
        <v>4706.6</v>
      </c>
      <c r="H765" s="2"/>
      <c r="I765" s="2"/>
    </row>
    <row r="766" spans="1:9" ht="45">
      <c r="A766" s="12">
        <f>A765+1</f>
        <v>372</v>
      </c>
      <c r="B766" s="27" t="s">
        <v>98</v>
      </c>
      <c r="C766" s="22">
        <v>991</v>
      </c>
      <c r="D766" s="19" t="s">
        <v>67</v>
      </c>
      <c r="E766" s="23" t="s">
        <v>99</v>
      </c>
      <c r="F766" s="19" t="s">
        <v>79</v>
      </c>
      <c r="G766" s="18">
        <v>4706.6</v>
      </c>
      <c r="H766" s="2"/>
      <c r="I766" s="2"/>
    </row>
    <row r="767" spans="1:9" ht="45">
      <c r="A767" s="12">
        <v>372</v>
      </c>
      <c r="B767" s="27" t="s">
        <v>100</v>
      </c>
      <c r="C767" s="22">
        <v>991</v>
      </c>
      <c r="D767" s="19" t="s">
        <v>67</v>
      </c>
      <c r="E767" s="23" t="s">
        <v>101</v>
      </c>
      <c r="F767" s="19" t="s">
        <v>79</v>
      </c>
      <c r="G767" s="18">
        <f>G768</f>
        <v>664.7</v>
      </c>
      <c r="H767" s="2"/>
      <c r="I767" s="2"/>
    </row>
    <row r="768" spans="1:9" ht="45">
      <c r="A768" s="12">
        <f>A767+1</f>
        <v>373</v>
      </c>
      <c r="B768" s="27" t="s">
        <v>102</v>
      </c>
      <c r="C768" s="22">
        <v>991</v>
      </c>
      <c r="D768" s="19" t="s">
        <v>67</v>
      </c>
      <c r="E768" s="23" t="s">
        <v>103</v>
      </c>
      <c r="F768" s="19" t="s">
        <v>79</v>
      </c>
      <c r="G768" s="18">
        <f>490+174.7</f>
        <v>664.7</v>
      </c>
      <c r="H768" s="2"/>
      <c r="I768" s="2"/>
    </row>
    <row r="769" spans="1:9" ht="15">
      <c r="A769" s="12">
        <v>373</v>
      </c>
      <c r="B769" s="27" t="s">
        <v>19</v>
      </c>
      <c r="C769" s="22"/>
      <c r="D769" s="19" t="s">
        <v>67</v>
      </c>
      <c r="E769" s="23" t="s">
        <v>417</v>
      </c>
      <c r="F769" s="19" t="s">
        <v>79</v>
      </c>
      <c r="G769" s="18">
        <f>G770</f>
        <v>1</v>
      </c>
      <c r="H769" s="2"/>
      <c r="I769" s="2"/>
    </row>
    <row r="770" spans="1:9" ht="30">
      <c r="A770" s="12">
        <f>A769+1</f>
        <v>374</v>
      </c>
      <c r="B770" s="27" t="s">
        <v>20</v>
      </c>
      <c r="C770" s="22"/>
      <c r="D770" s="19" t="s">
        <v>67</v>
      </c>
      <c r="E770" s="23" t="s">
        <v>15</v>
      </c>
      <c r="F770" s="19" t="s">
        <v>79</v>
      </c>
      <c r="G770" s="18">
        <v>1</v>
      </c>
      <c r="H770" s="2"/>
      <c r="I770" s="2"/>
    </row>
    <row r="771" spans="1:9" ht="135">
      <c r="A771" s="12">
        <v>374</v>
      </c>
      <c r="B771" s="26" t="s">
        <v>293</v>
      </c>
      <c r="C771" s="22">
        <v>991</v>
      </c>
      <c r="D771" s="19" t="s">
        <v>202</v>
      </c>
      <c r="E771" s="18"/>
      <c r="F771" s="19" t="s">
        <v>79</v>
      </c>
      <c r="G771" s="18">
        <f>G772</f>
        <v>86.8</v>
      </c>
      <c r="H771" s="2"/>
      <c r="I771" s="2"/>
    </row>
    <row r="772" spans="1:9" ht="105">
      <c r="A772" s="12">
        <f>A771+1</f>
        <v>375</v>
      </c>
      <c r="B772" s="27" t="s">
        <v>96</v>
      </c>
      <c r="C772" s="22">
        <v>991</v>
      </c>
      <c r="D772" s="19" t="s">
        <v>202</v>
      </c>
      <c r="E772" s="23" t="s">
        <v>97</v>
      </c>
      <c r="F772" s="19" t="s">
        <v>79</v>
      </c>
      <c r="G772" s="18">
        <f>G773</f>
        <v>86.8</v>
      </c>
      <c r="H772" s="2"/>
      <c r="I772" s="2"/>
    </row>
    <row r="773" spans="1:9" ht="45">
      <c r="A773" s="12">
        <v>375</v>
      </c>
      <c r="B773" s="27" t="s">
        <v>98</v>
      </c>
      <c r="C773" s="22">
        <v>991</v>
      </c>
      <c r="D773" s="19" t="s">
        <v>202</v>
      </c>
      <c r="E773" s="23" t="s">
        <v>99</v>
      </c>
      <c r="F773" s="19" t="s">
        <v>79</v>
      </c>
      <c r="G773" s="18">
        <v>86.8</v>
      </c>
      <c r="H773" s="2"/>
      <c r="I773" s="2"/>
    </row>
    <row r="774" spans="1:9" ht="165">
      <c r="A774" s="12">
        <f>A773+1</f>
        <v>376</v>
      </c>
      <c r="B774" s="26" t="s">
        <v>376</v>
      </c>
      <c r="C774" s="22"/>
      <c r="D774" s="19" t="s">
        <v>251</v>
      </c>
      <c r="E774" s="23"/>
      <c r="F774" s="19" t="s">
        <v>79</v>
      </c>
      <c r="G774" s="18">
        <f>G775</f>
        <v>343.09999999999997</v>
      </c>
      <c r="H774" s="2"/>
      <c r="I774" s="2"/>
    </row>
    <row r="775" spans="1:9" ht="45">
      <c r="A775" s="12">
        <v>376</v>
      </c>
      <c r="B775" s="27" t="s">
        <v>98</v>
      </c>
      <c r="C775" s="22"/>
      <c r="D775" s="19" t="s">
        <v>251</v>
      </c>
      <c r="E775" s="23" t="s">
        <v>99</v>
      </c>
      <c r="F775" s="19" t="s">
        <v>79</v>
      </c>
      <c r="G775" s="18">
        <f>319.7+23.4</f>
        <v>343.09999999999997</v>
      </c>
      <c r="H775" s="2"/>
      <c r="I775" s="2"/>
    </row>
    <row r="776" spans="1:9" ht="78.75">
      <c r="A776" s="12">
        <f>A775+1</f>
        <v>377</v>
      </c>
      <c r="B776" s="33" t="s">
        <v>120</v>
      </c>
      <c r="C776" s="14">
        <v>906</v>
      </c>
      <c r="D776" s="15" t="s">
        <v>252</v>
      </c>
      <c r="E776" s="14"/>
      <c r="F776" s="15"/>
      <c r="G776" s="14">
        <f>G777+G788</f>
        <v>855.6</v>
      </c>
      <c r="H776" s="2"/>
      <c r="I776" s="2"/>
    </row>
    <row r="777" spans="1:9" ht="90">
      <c r="A777" s="12">
        <v>377</v>
      </c>
      <c r="B777" s="26" t="s">
        <v>400</v>
      </c>
      <c r="C777" s="18">
        <v>906</v>
      </c>
      <c r="D777" s="19" t="s">
        <v>253</v>
      </c>
      <c r="E777" s="18"/>
      <c r="F777" s="19"/>
      <c r="G777" s="18">
        <f>G778+G782</f>
        <v>805.6</v>
      </c>
      <c r="H777" s="2"/>
      <c r="I777" s="2"/>
    </row>
    <row r="778" spans="1:9" ht="15">
      <c r="A778" s="12">
        <f>A777+1</f>
        <v>378</v>
      </c>
      <c r="B778" s="32" t="s">
        <v>355</v>
      </c>
      <c r="C778" s="18"/>
      <c r="D778" s="19" t="s">
        <v>253</v>
      </c>
      <c r="E778" s="18"/>
      <c r="F778" s="19" t="s">
        <v>500</v>
      </c>
      <c r="G778" s="18">
        <f>G779</f>
        <v>305.6</v>
      </c>
      <c r="H778" s="2"/>
      <c r="I778" s="2"/>
    </row>
    <row r="779" spans="1:9" ht="30">
      <c r="A779" s="12">
        <v>378</v>
      </c>
      <c r="B779" s="44" t="s">
        <v>356</v>
      </c>
      <c r="C779" s="18"/>
      <c r="D779" s="19" t="s">
        <v>253</v>
      </c>
      <c r="E779" s="18"/>
      <c r="F779" s="19" t="s">
        <v>35</v>
      </c>
      <c r="G779" s="18">
        <f>G780</f>
        <v>305.6</v>
      </c>
      <c r="H779" s="2"/>
      <c r="I779" s="2"/>
    </row>
    <row r="780" spans="1:9" ht="240">
      <c r="A780" s="12">
        <f>A779+1</f>
        <v>379</v>
      </c>
      <c r="B780" s="26" t="s">
        <v>401</v>
      </c>
      <c r="C780" s="18"/>
      <c r="D780" s="19" t="s">
        <v>254</v>
      </c>
      <c r="E780" s="18"/>
      <c r="F780" s="19" t="s">
        <v>500</v>
      </c>
      <c r="G780" s="18">
        <f>G781</f>
        <v>305.6</v>
      </c>
      <c r="H780" s="2"/>
      <c r="I780" s="2"/>
    </row>
    <row r="781" spans="1:9" ht="45">
      <c r="A781" s="12">
        <v>379</v>
      </c>
      <c r="B781" s="27" t="s">
        <v>102</v>
      </c>
      <c r="C781" s="18"/>
      <c r="D781" s="19" t="s">
        <v>254</v>
      </c>
      <c r="E781" s="18">
        <v>240</v>
      </c>
      <c r="F781" s="19" t="s">
        <v>35</v>
      </c>
      <c r="G781" s="18">
        <v>305.6</v>
      </c>
      <c r="H781" s="2"/>
      <c r="I781" s="2"/>
    </row>
    <row r="782" spans="1:9" ht="15">
      <c r="A782" s="12">
        <f>A781+1</f>
        <v>380</v>
      </c>
      <c r="B782" s="26" t="s">
        <v>357</v>
      </c>
      <c r="C782" s="18"/>
      <c r="D782" s="19"/>
      <c r="E782" s="18"/>
      <c r="F782" s="19" t="s">
        <v>32</v>
      </c>
      <c r="G782" s="18">
        <f>G783</f>
        <v>500</v>
      </c>
      <c r="H782" s="2"/>
      <c r="I782" s="2"/>
    </row>
    <row r="783" spans="1:9" ht="30">
      <c r="A783" s="12">
        <v>380</v>
      </c>
      <c r="B783" s="26" t="s">
        <v>358</v>
      </c>
      <c r="C783" s="18"/>
      <c r="D783" s="19"/>
      <c r="E783" s="18"/>
      <c r="F783" s="19" t="s">
        <v>366</v>
      </c>
      <c r="G783" s="18">
        <f>G784</f>
        <v>500</v>
      </c>
      <c r="H783" s="2"/>
      <c r="I783" s="2"/>
    </row>
    <row r="784" spans="1:9" ht="75">
      <c r="A784" s="12">
        <f>A783+1</f>
        <v>381</v>
      </c>
      <c r="B784" s="26" t="s">
        <v>120</v>
      </c>
      <c r="C784" s="18"/>
      <c r="D784" s="19" t="s">
        <v>252</v>
      </c>
      <c r="E784" s="18"/>
      <c r="F784" s="19" t="s">
        <v>366</v>
      </c>
      <c r="G784" s="18">
        <f>G785</f>
        <v>500</v>
      </c>
      <c r="H784" s="2"/>
      <c r="I784" s="2"/>
    </row>
    <row r="785" spans="1:9" ht="90">
      <c r="A785" s="12">
        <v>381</v>
      </c>
      <c r="B785" s="26" t="s">
        <v>400</v>
      </c>
      <c r="C785" s="18"/>
      <c r="D785" s="19" t="s">
        <v>253</v>
      </c>
      <c r="E785" s="18"/>
      <c r="F785" s="19" t="s">
        <v>366</v>
      </c>
      <c r="G785" s="18">
        <f>G786</f>
        <v>500</v>
      </c>
      <c r="H785" s="2"/>
      <c r="I785" s="2"/>
    </row>
    <row r="786" spans="1:9" ht="195">
      <c r="A786" s="12">
        <f>A785+1</f>
        <v>382</v>
      </c>
      <c r="B786" s="28" t="s">
        <v>499</v>
      </c>
      <c r="C786" s="18"/>
      <c r="D786" s="18">
        <v>1010088030</v>
      </c>
      <c r="E786" s="18"/>
      <c r="F786" s="19" t="s">
        <v>366</v>
      </c>
      <c r="G786" s="18">
        <f>G787</f>
        <v>500</v>
      </c>
      <c r="H786" s="2"/>
      <c r="I786" s="2"/>
    </row>
    <row r="787" spans="1:9" ht="45">
      <c r="A787" s="12">
        <v>382</v>
      </c>
      <c r="B787" s="27" t="s">
        <v>102</v>
      </c>
      <c r="C787" s="18"/>
      <c r="D787" s="41">
        <v>1010088030</v>
      </c>
      <c r="E787" s="18">
        <v>240</v>
      </c>
      <c r="F787" s="19" t="s">
        <v>366</v>
      </c>
      <c r="G787" s="18">
        <v>500</v>
      </c>
      <c r="H787" s="2"/>
      <c r="I787" s="2"/>
    </row>
    <row r="788" spans="1:9" ht="45">
      <c r="A788" s="12">
        <f>A787+1</f>
        <v>383</v>
      </c>
      <c r="B788" s="45" t="s">
        <v>402</v>
      </c>
      <c r="C788" s="18">
        <v>906</v>
      </c>
      <c r="D788" s="19" t="s">
        <v>255</v>
      </c>
      <c r="E788" s="18"/>
      <c r="F788" s="19" t="s">
        <v>366</v>
      </c>
      <c r="G788" s="18">
        <f>G789</f>
        <v>50</v>
      </c>
      <c r="H788" s="2"/>
      <c r="I788" s="2"/>
    </row>
    <row r="789" spans="1:9" ht="165">
      <c r="A789" s="12">
        <v>383</v>
      </c>
      <c r="B789" s="45" t="s">
        <v>94</v>
      </c>
      <c r="C789" s="18">
        <v>906</v>
      </c>
      <c r="D789" s="19" t="s">
        <v>256</v>
      </c>
      <c r="E789" s="18">
        <v>240</v>
      </c>
      <c r="F789" s="19" t="s">
        <v>366</v>
      </c>
      <c r="G789" s="18">
        <v>50</v>
      </c>
      <c r="H789" s="2"/>
      <c r="I789" s="2"/>
    </row>
    <row r="790" spans="1:9" ht="78.75">
      <c r="A790" s="12">
        <f>A789+1</f>
        <v>384</v>
      </c>
      <c r="B790" s="33" t="s">
        <v>422</v>
      </c>
      <c r="C790" s="18"/>
      <c r="D790" s="19" t="s">
        <v>423</v>
      </c>
      <c r="E790" s="18"/>
      <c r="F790" s="19" t="s">
        <v>207</v>
      </c>
      <c r="G790" s="42">
        <f>G792+G797</f>
        <v>20257.4</v>
      </c>
      <c r="H790" s="2"/>
      <c r="I790" s="2"/>
    </row>
    <row r="791" spans="1:9" ht="135">
      <c r="A791" s="12">
        <v>384</v>
      </c>
      <c r="B791" s="26" t="s">
        <v>59</v>
      </c>
      <c r="C791" s="18"/>
      <c r="D791" s="19" t="s">
        <v>396</v>
      </c>
      <c r="E791" s="18"/>
      <c r="F791" s="19" t="s">
        <v>207</v>
      </c>
      <c r="G791" s="43">
        <f>G792+G797</f>
        <v>20257.4</v>
      </c>
      <c r="H791" s="2"/>
      <c r="I791" s="2"/>
    </row>
    <row r="792" spans="1:9" ht="195">
      <c r="A792" s="12">
        <f>A791+1</f>
        <v>385</v>
      </c>
      <c r="B792" s="26" t="s">
        <v>399</v>
      </c>
      <c r="C792" s="18"/>
      <c r="D792" s="59" t="s">
        <v>424</v>
      </c>
      <c r="E792" s="18"/>
      <c r="F792" s="19" t="s">
        <v>207</v>
      </c>
      <c r="G792" s="43">
        <f>G793+G795</f>
        <v>19760.100000000002</v>
      </c>
      <c r="H792" s="2"/>
      <c r="I792" s="2"/>
    </row>
    <row r="793" spans="1:9" ht="45">
      <c r="A793" s="12">
        <v>385</v>
      </c>
      <c r="B793" s="27" t="s">
        <v>100</v>
      </c>
      <c r="C793" s="18"/>
      <c r="D793" s="59" t="s">
        <v>424</v>
      </c>
      <c r="E793" s="18">
        <v>200</v>
      </c>
      <c r="F793" s="19" t="s">
        <v>207</v>
      </c>
      <c r="G793" s="43">
        <f>G794</f>
        <v>3329.2</v>
      </c>
      <c r="H793" s="2"/>
      <c r="I793" s="2"/>
    </row>
    <row r="794" spans="1:9" ht="45">
      <c r="A794" s="12">
        <f>A793+1</f>
        <v>386</v>
      </c>
      <c r="B794" s="27" t="s">
        <v>102</v>
      </c>
      <c r="C794" s="18"/>
      <c r="D794" s="59" t="s">
        <v>424</v>
      </c>
      <c r="E794" s="18">
        <v>240</v>
      </c>
      <c r="F794" s="19" t="s">
        <v>207</v>
      </c>
      <c r="G794" s="43">
        <v>3329.2</v>
      </c>
      <c r="H794" s="2"/>
      <c r="I794" s="2"/>
    </row>
    <row r="795" spans="1:9" ht="15.75">
      <c r="A795" s="12">
        <v>386</v>
      </c>
      <c r="B795" s="27" t="s">
        <v>19</v>
      </c>
      <c r="C795" s="18"/>
      <c r="D795" s="59" t="s">
        <v>424</v>
      </c>
      <c r="E795" s="18">
        <v>800</v>
      </c>
      <c r="F795" s="19" t="s">
        <v>207</v>
      </c>
      <c r="G795" s="43">
        <f>G796</f>
        <v>16430.9</v>
      </c>
      <c r="H795" s="2"/>
      <c r="I795" s="2"/>
    </row>
    <row r="796" spans="1:9" ht="60">
      <c r="A796" s="12">
        <f>A795+1</f>
        <v>387</v>
      </c>
      <c r="B796" s="26" t="s">
        <v>113</v>
      </c>
      <c r="C796" s="18"/>
      <c r="D796" s="59" t="s">
        <v>424</v>
      </c>
      <c r="E796" s="18">
        <v>810</v>
      </c>
      <c r="F796" s="19" t="s">
        <v>207</v>
      </c>
      <c r="G796" s="43">
        <v>16430.9</v>
      </c>
      <c r="H796" s="2"/>
      <c r="I796" s="2"/>
    </row>
    <row r="797" spans="1:9" ht="210">
      <c r="A797" s="12">
        <v>387</v>
      </c>
      <c r="B797" s="26" t="s">
        <v>302</v>
      </c>
      <c r="C797" s="18"/>
      <c r="D797" s="59" t="s">
        <v>425</v>
      </c>
      <c r="E797" s="18"/>
      <c r="F797" s="19" t="s">
        <v>207</v>
      </c>
      <c r="G797" s="43">
        <f>G798+G800</f>
        <v>497.3</v>
      </c>
      <c r="H797" s="2"/>
      <c r="I797" s="2"/>
    </row>
    <row r="798" spans="1:9" ht="45">
      <c r="A798" s="12">
        <f>A797+1</f>
        <v>388</v>
      </c>
      <c r="B798" s="27" t="s">
        <v>100</v>
      </c>
      <c r="C798" s="18"/>
      <c r="D798" s="59" t="s">
        <v>425</v>
      </c>
      <c r="E798" s="18">
        <v>200</v>
      </c>
      <c r="F798" s="19" t="s">
        <v>207</v>
      </c>
      <c r="G798" s="43">
        <f>G799</f>
        <v>333</v>
      </c>
      <c r="H798" s="2"/>
      <c r="I798" s="2"/>
    </row>
    <row r="799" spans="1:9" ht="45">
      <c r="A799" s="12">
        <v>388</v>
      </c>
      <c r="B799" s="27" t="s">
        <v>102</v>
      </c>
      <c r="C799" s="18"/>
      <c r="D799" s="59" t="s">
        <v>425</v>
      </c>
      <c r="E799" s="18">
        <v>240</v>
      </c>
      <c r="F799" s="19" t="s">
        <v>207</v>
      </c>
      <c r="G799" s="43">
        <v>333</v>
      </c>
      <c r="H799" s="2"/>
      <c r="I799" s="2"/>
    </row>
    <row r="800" spans="1:9" ht="15.75">
      <c r="A800" s="12">
        <f>A799+1</f>
        <v>389</v>
      </c>
      <c r="B800" s="27" t="s">
        <v>19</v>
      </c>
      <c r="C800" s="18"/>
      <c r="D800" s="59" t="s">
        <v>425</v>
      </c>
      <c r="E800" s="18">
        <v>800</v>
      </c>
      <c r="F800" s="19" t="s">
        <v>207</v>
      </c>
      <c r="G800" s="43">
        <f>G801</f>
        <v>164.3</v>
      </c>
      <c r="H800" s="2"/>
      <c r="I800" s="2"/>
    </row>
    <row r="801" spans="1:9" ht="60">
      <c r="A801" s="12">
        <v>389</v>
      </c>
      <c r="B801" s="26" t="s">
        <v>113</v>
      </c>
      <c r="C801" s="18"/>
      <c r="D801" s="59" t="s">
        <v>425</v>
      </c>
      <c r="E801" s="18">
        <v>810</v>
      </c>
      <c r="F801" s="19" t="s">
        <v>207</v>
      </c>
      <c r="G801" s="43">
        <v>164.3</v>
      </c>
      <c r="H801" s="2"/>
      <c r="I801" s="2"/>
    </row>
    <row r="802" spans="1:9" ht="15.75">
      <c r="A802" s="12">
        <f>A801+1</f>
        <v>390</v>
      </c>
      <c r="B802" s="66" t="s">
        <v>165</v>
      </c>
      <c r="C802" s="14">
        <v>901</v>
      </c>
      <c r="D802" s="15"/>
      <c r="E802" s="14"/>
      <c r="F802" s="15"/>
      <c r="G802" s="67">
        <f>G803+G823</f>
        <v>35128.3</v>
      </c>
      <c r="H802" s="2"/>
      <c r="I802" s="2"/>
    </row>
    <row r="803" spans="1:9" ht="30">
      <c r="A803" s="12">
        <v>390</v>
      </c>
      <c r="B803" s="32" t="s">
        <v>549</v>
      </c>
      <c r="C803" s="18">
        <v>901</v>
      </c>
      <c r="D803" s="19" t="s">
        <v>257</v>
      </c>
      <c r="E803" s="18"/>
      <c r="F803" s="19" t="s">
        <v>550</v>
      </c>
      <c r="G803" s="18">
        <f>G813+G818+G821+G804+G807+G810</f>
        <v>3039.3</v>
      </c>
      <c r="H803" s="2"/>
      <c r="I803" s="2"/>
    </row>
    <row r="804" spans="1:9" ht="75">
      <c r="A804" s="12">
        <f>A803+1</f>
        <v>391</v>
      </c>
      <c r="B804" s="32" t="s">
        <v>215</v>
      </c>
      <c r="C804" s="18"/>
      <c r="D804" s="19" t="s">
        <v>514</v>
      </c>
      <c r="E804" s="18"/>
      <c r="F804" s="19" t="s">
        <v>550</v>
      </c>
      <c r="G804" s="18">
        <f>G805</f>
        <v>42.2</v>
      </c>
      <c r="H804" s="2"/>
      <c r="I804" s="2"/>
    </row>
    <row r="805" spans="1:9" ht="105">
      <c r="A805" s="12">
        <v>391</v>
      </c>
      <c r="B805" s="27" t="s">
        <v>96</v>
      </c>
      <c r="C805" s="18"/>
      <c r="D805" s="19" t="s">
        <v>514</v>
      </c>
      <c r="E805" s="18">
        <v>100</v>
      </c>
      <c r="F805" s="19" t="s">
        <v>550</v>
      </c>
      <c r="G805" s="18">
        <f>G806</f>
        <v>42.2</v>
      </c>
      <c r="H805" s="2"/>
      <c r="I805" s="2"/>
    </row>
    <row r="806" spans="1:9" ht="45">
      <c r="A806" s="12">
        <f>A805+1</f>
        <v>392</v>
      </c>
      <c r="B806" s="27" t="s">
        <v>98</v>
      </c>
      <c r="C806" s="18"/>
      <c r="D806" s="19" t="s">
        <v>514</v>
      </c>
      <c r="E806" s="18">
        <v>120</v>
      </c>
      <c r="F806" s="19" t="s">
        <v>550</v>
      </c>
      <c r="G806" s="18">
        <v>42.2</v>
      </c>
      <c r="H806" s="2"/>
      <c r="I806" s="2"/>
    </row>
    <row r="807" spans="1:9" ht="75">
      <c r="A807" s="12">
        <v>392</v>
      </c>
      <c r="B807" s="32" t="s">
        <v>215</v>
      </c>
      <c r="C807" s="18"/>
      <c r="D807" s="19" t="s">
        <v>515</v>
      </c>
      <c r="E807" s="18"/>
      <c r="F807" s="19" t="s">
        <v>550</v>
      </c>
      <c r="G807" s="18">
        <f>G808</f>
        <v>39.9</v>
      </c>
      <c r="H807" s="2"/>
      <c r="I807" s="2"/>
    </row>
    <row r="808" spans="1:9" ht="105">
      <c r="A808" s="12">
        <f>A807+1</f>
        <v>393</v>
      </c>
      <c r="B808" s="27" t="s">
        <v>96</v>
      </c>
      <c r="C808" s="18"/>
      <c r="D808" s="19" t="s">
        <v>515</v>
      </c>
      <c r="E808" s="18">
        <v>100</v>
      </c>
      <c r="F808" s="19" t="s">
        <v>550</v>
      </c>
      <c r="G808" s="18">
        <f>G809</f>
        <v>39.9</v>
      </c>
      <c r="H808" s="2"/>
      <c r="I808" s="2"/>
    </row>
    <row r="809" spans="1:9" ht="45">
      <c r="A809" s="12">
        <v>393</v>
      </c>
      <c r="B809" s="27" t="s">
        <v>98</v>
      </c>
      <c r="C809" s="18"/>
      <c r="D809" s="19" t="s">
        <v>515</v>
      </c>
      <c r="E809" s="18">
        <v>120</v>
      </c>
      <c r="F809" s="19" t="s">
        <v>550</v>
      </c>
      <c r="G809" s="18">
        <v>39.9</v>
      </c>
      <c r="H809" s="2"/>
      <c r="I809" s="2"/>
    </row>
    <row r="810" spans="1:9" ht="75">
      <c r="A810" s="12">
        <f>A809+1</f>
        <v>394</v>
      </c>
      <c r="B810" s="32" t="s">
        <v>215</v>
      </c>
      <c r="C810" s="18"/>
      <c r="D810" s="19" t="s">
        <v>516</v>
      </c>
      <c r="E810" s="18"/>
      <c r="F810" s="19" t="s">
        <v>550</v>
      </c>
      <c r="G810" s="18">
        <f>G811</f>
        <v>10.8</v>
      </c>
      <c r="H810" s="2"/>
      <c r="I810" s="2"/>
    </row>
    <row r="811" spans="1:9" ht="105">
      <c r="A811" s="12">
        <v>394</v>
      </c>
      <c r="B811" s="27" t="s">
        <v>96</v>
      </c>
      <c r="C811" s="18"/>
      <c r="D811" s="19" t="s">
        <v>516</v>
      </c>
      <c r="E811" s="18">
        <v>100</v>
      </c>
      <c r="F811" s="19" t="s">
        <v>550</v>
      </c>
      <c r="G811" s="18">
        <f>G812</f>
        <v>10.8</v>
      </c>
      <c r="H811" s="2"/>
      <c r="I811" s="2"/>
    </row>
    <row r="812" spans="1:9" ht="45">
      <c r="A812" s="12">
        <f>A811+1</f>
        <v>395</v>
      </c>
      <c r="B812" s="27" t="s">
        <v>98</v>
      </c>
      <c r="C812" s="18"/>
      <c r="D812" s="19" t="s">
        <v>516</v>
      </c>
      <c r="E812" s="18">
        <v>120</v>
      </c>
      <c r="F812" s="19" t="s">
        <v>550</v>
      </c>
      <c r="G812" s="18">
        <v>10.8</v>
      </c>
      <c r="H812" s="2"/>
      <c r="I812" s="2"/>
    </row>
    <row r="813" spans="1:9" ht="75">
      <c r="A813" s="12">
        <v>395</v>
      </c>
      <c r="B813" s="27" t="s">
        <v>10</v>
      </c>
      <c r="C813" s="23" t="s">
        <v>551</v>
      </c>
      <c r="D813" s="23" t="s">
        <v>258</v>
      </c>
      <c r="E813" s="23" t="s">
        <v>552</v>
      </c>
      <c r="F813" s="23" t="s">
        <v>550</v>
      </c>
      <c r="G813" s="18">
        <f>G814+G816</f>
        <v>1596.2</v>
      </c>
      <c r="H813" s="2"/>
      <c r="I813" s="2"/>
    </row>
    <row r="814" spans="1:9" ht="105">
      <c r="A814" s="12">
        <f>A813+1</f>
        <v>396</v>
      </c>
      <c r="B814" s="27" t="s">
        <v>96</v>
      </c>
      <c r="C814" s="23" t="s">
        <v>551</v>
      </c>
      <c r="D814" s="23" t="s">
        <v>258</v>
      </c>
      <c r="E814" s="23" t="s">
        <v>97</v>
      </c>
      <c r="F814" s="23" t="s">
        <v>550</v>
      </c>
      <c r="G814" s="18">
        <f>G815</f>
        <v>999.2</v>
      </c>
      <c r="H814" s="2"/>
      <c r="I814" s="2"/>
    </row>
    <row r="815" spans="1:9" ht="27.75" customHeight="1">
      <c r="A815" s="12">
        <v>396</v>
      </c>
      <c r="B815" s="27" t="s">
        <v>98</v>
      </c>
      <c r="C815" s="23" t="s">
        <v>551</v>
      </c>
      <c r="D815" s="23" t="s">
        <v>258</v>
      </c>
      <c r="E815" s="23" t="s">
        <v>99</v>
      </c>
      <c r="F815" s="23" t="s">
        <v>550</v>
      </c>
      <c r="G815" s="18">
        <f>977+22.2</f>
        <v>999.2</v>
      </c>
      <c r="H815" s="2"/>
      <c r="I815" s="2"/>
    </row>
    <row r="816" spans="1:9" ht="28.5" customHeight="1">
      <c r="A816" s="12">
        <f>A815+1</f>
        <v>397</v>
      </c>
      <c r="B816" s="27" t="s">
        <v>100</v>
      </c>
      <c r="C816" s="23" t="s">
        <v>551</v>
      </c>
      <c r="D816" s="23" t="s">
        <v>258</v>
      </c>
      <c r="E816" s="23" t="s">
        <v>101</v>
      </c>
      <c r="F816" s="23" t="s">
        <v>550</v>
      </c>
      <c r="G816" s="18">
        <f>G817</f>
        <v>597</v>
      </c>
      <c r="H816" s="2"/>
      <c r="I816" s="2"/>
    </row>
    <row r="817" spans="1:9" ht="26.25" customHeight="1">
      <c r="A817" s="12">
        <v>397</v>
      </c>
      <c r="B817" s="27" t="s">
        <v>102</v>
      </c>
      <c r="C817" s="23" t="s">
        <v>551</v>
      </c>
      <c r="D817" s="23" t="s">
        <v>258</v>
      </c>
      <c r="E817" s="23" t="s">
        <v>103</v>
      </c>
      <c r="F817" s="23" t="s">
        <v>550</v>
      </c>
      <c r="G817" s="18">
        <f>335+110+52+100</f>
        <v>597</v>
      </c>
      <c r="H817" s="2"/>
      <c r="I817" s="2"/>
    </row>
    <row r="818" spans="1:9" ht="20.25" customHeight="1">
      <c r="A818" s="12">
        <f>A817+1</f>
        <v>398</v>
      </c>
      <c r="B818" s="27" t="s">
        <v>29</v>
      </c>
      <c r="C818" s="23" t="s">
        <v>551</v>
      </c>
      <c r="D818" s="23" t="s">
        <v>259</v>
      </c>
      <c r="E818" s="23" t="s">
        <v>552</v>
      </c>
      <c r="F818" s="23" t="s">
        <v>550</v>
      </c>
      <c r="G818" s="18">
        <f>G819</f>
        <v>1087.6</v>
      </c>
      <c r="H818" s="2"/>
      <c r="I818" s="2"/>
    </row>
    <row r="819" spans="1:9" ht="105">
      <c r="A819" s="12">
        <v>398</v>
      </c>
      <c r="B819" s="27" t="s">
        <v>96</v>
      </c>
      <c r="C819" s="23" t="s">
        <v>551</v>
      </c>
      <c r="D819" s="23" t="s">
        <v>259</v>
      </c>
      <c r="E819" s="23" t="s">
        <v>97</v>
      </c>
      <c r="F819" s="23" t="s">
        <v>550</v>
      </c>
      <c r="G819" s="18">
        <f>G820</f>
        <v>1087.6</v>
      </c>
      <c r="H819" s="2"/>
      <c r="I819" s="2"/>
    </row>
    <row r="820" spans="1:9" ht="27.75" customHeight="1">
      <c r="A820" s="12">
        <f>A819+1</f>
        <v>399</v>
      </c>
      <c r="B820" s="27" t="s">
        <v>98</v>
      </c>
      <c r="C820" s="23" t="s">
        <v>551</v>
      </c>
      <c r="D820" s="23" t="s">
        <v>259</v>
      </c>
      <c r="E820" s="23" t="s">
        <v>99</v>
      </c>
      <c r="F820" s="23" t="s">
        <v>550</v>
      </c>
      <c r="G820" s="18">
        <f>1074.5+13.1</f>
        <v>1087.6</v>
      </c>
      <c r="H820" s="2"/>
      <c r="I820" s="2"/>
    </row>
    <row r="821" spans="1:9" ht="105">
      <c r="A821" s="12">
        <v>399</v>
      </c>
      <c r="B821" s="35" t="s">
        <v>370</v>
      </c>
      <c r="C821" s="23"/>
      <c r="D821" s="23" t="s">
        <v>260</v>
      </c>
      <c r="E821" s="23"/>
      <c r="F821" s="23" t="s">
        <v>550</v>
      </c>
      <c r="G821" s="18">
        <f>G822</f>
        <v>262.6</v>
      </c>
      <c r="H821" s="2"/>
      <c r="I821" s="2"/>
    </row>
    <row r="822" spans="1:9" ht="45">
      <c r="A822" s="12">
        <f>A821+1</f>
        <v>400</v>
      </c>
      <c r="B822" s="27" t="s">
        <v>98</v>
      </c>
      <c r="C822" s="23"/>
      <c r="D822" s="23" t="s">
        <v>260</v>
      </c>
      <c r="E822" s="23" t="s">
        <v>99</v>
      </c>
      <c r="F822" s="23" t="s">
        <v>550</v>
      </c>
      <c r="G822" s="18">
        <f>253.5+9.1</f>
        <v>262.6</v>
      </c>
      <c r="H822" s="2"/>
      <c r="I822" s="2"/>
    </row>
    <row r="823" spans="1:9" ht="30">
      <c r="A823" s="12">
        <v>400</v>
      </c>
      <c r="B823" s="35" t="s">
        <v>13</v>
      </c>
      <c r="C823" s="18">
        <v>906</v>
      </c>
      <c r="D823" s="19" t="s">
        <v>261</v>
      </c>
      <c r="E823" s="18"/>
      <c r="F823" s="19"/>
      <c r="G823" s="18">
        <f>G867+G840+G845+G859+G872+G877+G824+G875+G835+G832+G850+G853+G856+G882+G885</f>
        <v>32089.000000000004</v>
      </c>
      <c r="H823" s="2"/>
      <c r="I823" s="2"/>
    </row>
    <row r="824" spans="1:9" ht="19.5" customHeight="1">
      <c r="A824" s="12">
        <f>A823+1</f>
        <v>401</v>
      </c>
      <c r="B824" s="31" t="s">
        <v>121</v>
      </c>
      <c r="C824" s="46" t="s">
        <v>16</v>
      </c>
      <c r="D824" s="19"/>
      <c r="E824" s="18"/>
      <c r="F824" s="19" t="s">
        <v>122</v>
      </c>
      <c r="G824" s="18">
        <f>G825</f>
        <v>2557.7</v>
      </c>
      <c r="H824" s="2"/>
      <c r="I824" s="2"/>
    </row>
    <row r="825" spans="1:9" ht="24.75" customHeight="1">
      <c r="A825" s="12">
        <v>401</v>
      </c>
      <c r="B825" s="31" t="s">
        <v>364</v>
      </c>
      <c r="C825" s="46" t="s">
        <v>16</v>
      </c>
      <c r="D825" s="19"/>
      <c r="E825" s="18"/>
      <c r="F825" s="19" t="s">
        <v>365</v>
      </c>
      <c r="G825" s="18">
        <f>G827</f>
        <v>2557.7</v>
      </c>
      <c r="H825" s="2"/>
      <c r="I825" s="2"/>
    </row>
    <row r="826" spans="1:9" ht="30">
      <c r="A826" s="12">
        <f>A825+1</f>
        <v>402</v>
      </c>
      <c r="B826" s="26" t="s">
        <v>13</v>
      </c>
      <c r="C826" s="18">
        <v>906</v>
      </c>
      <c r="D826" s="19" t="s">
        <v>261</v>
      </c>
      <c r="E826" s="18"/>
      <c r="F826" s="19" t="s">
        <v>365</v>
      </c>
      <c r="G826" s="18">
        <f>G827</f>
        <v>2557.7</v>
      </c>
      <c r="H826" s="2"/>
      <c r="I826" s="2"/>
    </row>
    <row r="827" spans="1:9" ht="75">
      <c r="A827" s="12">
        <v>402</v>
      </c>
      <c r="B827" s="26" t="s">
        <v>273</v>
      </c>
      <c r="C827" s="18">
        <v>906</v>
      </c>
      <c r="D827" s="19" t="s">
        <v>262</v>
      </c>
      <c r="E827" s="18"/>
      <c r="F827" s="19" t="s">
        <v>365</v>
      </c>
      <c r="G827" s="18">
        <f>G828+G830</f>
        <v>2557.7</v>
      </c>
      <c r="H827" s="2"/>
      <c r="I827" s="2"/>
    </row>
    <row r="828" spans="1:9" ht="105">
      <c r="A828" s="12">
        <f>A827+1</f>
        <v>403</v>
      </c>
      <c r="B828" s="27" t="s">
        <v>96</v>
      </c>
      <c r="C828" s="18">
        <v>906</v>
      </c>
      <c r="D828" s="19" t="s">
        <v>262</v>
      </c>
      <c r="E828" s="23" t="s">
        <v>97</v>
      </c>
      <c r="F828" s="19" t="s">
        <v>365</v>
      </c>
      <c r="G828" s="18">
        <f>G829</f>
        <v>2227.1</v>
      </c>
      <c r="H828" s="2"/>
      <c r="I828" s="2"/>
    </row>
    <row r="829" spans="1:9" ht="45">
      <c r="A829" s="12">
        <v>403</v>
      </c>
      <c r="B829" s="27" t="s">
        <v>98</v>
      </c>
      <c r="C829" s="18">
        <v>906</v>
      </c>
      <c r="D829" s="19" t="s">
        <v>262</v>
      </c>
      <c r="E829" s="23" t="s">
        <v>99</v>
      </c>
      <c r="F829" s="19" t="s">
        <v>365</v>
      </c>
      <c r="G829" s="18">
        <v>2227.1</v>
      </c>
      <c r="H829" s="2"/>
      <c r="I829" s="2"/>
    </row>
    <row r="830" spans="1:9" ht="45">
      <c r="A830" s="12">
        <f>A829+1</f>
        <v>404</v>
      </c>
      <c r="B830" s="27" t="s">
        <v>100</v>
      </c>
      <c r="C830" s="18">
        <v>906</v>
      </c>
      <c r="D830" s="19" t="s">
        <v>262</v>
      </c>
      <c r="E830" s="23" t="s">
        <v>101</v>
      </c>
      <c r="F830" s="19" t="s">
        <v>365</v>
      </c>
      <c r="G830" s="18">
        <f>G831</f>
        <v>330.6</v>
      </c>
      <c r="H830" s="2"/>
      <c r="I830" s="2"/>
    </row>
    <row r="831" spans="1:9" ht="45">
      <c r="A831" s="12">
        <v>404</v>
      </c>
      <c r="B831" s="27" t="s">
        <v>102</v>
      </c>
      <c r="C831" s="18">
        <v>906</v>
      </c>
      <c r="D831" s="19" t="s">
        <v>262</v>
      </c>
      <c r="E831" s="23" t="s">
        <v>103</v>
      </c>
      <c r="F831" s="19" t="s">
        <v>365</v>
      </c>
      <c r="G831" s="18">
        <v>330.6</v>
      </c>
      <c r="H831" s="2"/>
      <c r="I831" s="2"/>
    </row>
    <row r="832" spans="1:9" ht="120">
      <c r="A832" s="12">
        <f>A831+1</f>
        <v>405</v>
      </c>
      <c r="B832" s="28" t="s">
        <v>361</v>
      </c>
      <c r="C832" s="18"/>
      <c r="D832" s="19" t="s">
        <v>362</v>
      </c>
      <c r="E832" s="23"/>
      <c r="F832" s="19" t="s">
        <v>363</v>
      </c>
      <c r="G832" s="18">
        <f>G833</f>
        <v>91.7</v>
      </c>
      <c r="H832" s="2"/>
      <c r="I832" s="2"/>
    </row>
    <row r="833" spans="1:9" ht="45">
      <c r="A833" s="12">
        <v>405</v>
      </c>
      <c r="B833" s="27" t="s">
        <v>100</v>
      </c>
      <c r="C833" s="18"/>
      <c r="D833" s="19" t="s">
        <v>362</v>
      </c>
      <c r="E833" s="23" t="s">
        <v>101</v>
      </c>
      <c r="F833" s="19" t="s">
        <v>363</v>
      </c>
      <c r="G833" s="18">
        <f>G834</f>
        <v>91.7</v>
      </c>
      <c r="H833" s="2"/>
      <c r="I833" s="2"/>
    </row>
    <row r="834" spans="1:9" ht="45">
      <c r="A834" s="12">
        <f>A833+1</f>
        <v>406</v>
      </c>
      <c r="B834" s="27" t="s">
        <v>102</v>
      </c>
      <c r="C834" s="18"/>
      <c r="D834" s="19" t="s">
        <v>362</v>
      </c>
      <c r="E834" s="23" t="s">
        <v>103</v>
      </c>
      <c r="F834" s="19" t="s">
        <v>363</v>
      </c>
      <c r="G834" s="18">
        <f>26.7+65</f>
        <v>91.7</v>
      </c>
      <c r="H834" s="2"/>
      <c r="I834" s="2"/>
    </row>
    <row r="835" spans="1:9" ht="120">
      <c r="A835" s="12">
        <v>406</v>
      </c>
      <c r="B835" s="28" t="s">
        <v>8</v>
      </c>
      <c r="C835" s="18"/>
      <c r="D835" s="19" t="s">
        <v>263</v>
      </c>
      <c r="E835" s="18"/>
      <c r="F835" s="19" t="s">
        <v>17</v>
      </c>
      <c r="G835" s="18">
        <f>G836+G838</f>
        <v>33.2</v>
      </c>
      <c r="H835" s="2"/>
      <c r="I835" s="2"/>
    </row>
    <row r="836" spans="1:9" ht="105">
      <c r="A836" s="12">
        <f>A835+1</f>
        <v>407</v>
      </c>
      <c r="B836" s="27" t="s">
        <v>96</v>
      </c>
      <c r="C836" s="18"/>
      <c r="D836" s="19" t="s">
        <v>263</v>
      </c>
      <c r="E836" s="23" t="s">
        <v>97</v>
      </c>
      <c r="F836" s="19" t="s">
        <v>17</v>
      </c>
      <c r="G836" s="18">
        <f>G837</f>
        <v>31.3</v>
      </c>
      <c r="H836" s="2"/>
      <c r="I836" s="2"/>
    </row>
    <row r="837" spans="1:9" ht="45">
      <c r="A837" s="12">
        <v>407</v>
      </c>
      <c r="B837" s="27" t="s">
        <v>98</v>
      </c>
      <c r="C837" s="18"/>
      <c r="D837" s="19" t="s">
        <v>263</v>
      </c>
      <c r="E837" s="23" t="s">
        <v>99</v>
      </c>
      <c r="F837" s="19" t="s">
        <v>17</v>
      </c>
      <c r="G837" s="18">
        <f>30.1+1.2</f>
        <v>31.3</v>
      </c>
      <c r="H837" s="2"/>
      <c r="I837" s="2"/>
    </row>
    <row r="838" spans="1:9" ht="45">
      <c r="A838" s="12">
        <f>A837+1</f>
        <v>408</v>
      </c>
      <c r="B838" s="27" t="s">
        <v>100</v>
      </c>
      <c r="C838" s="18"/>
      <c r="D838" s="19" t="s">
        <v>263</v>
      </c>
      <c r="E838" s="23" t="s">
        <v>101</v>
      </c>
      <c r="F838" s="19" t="s">
        <v>17</v>
      </c>
      <c r="G838" s="18">
        <f>G839</f>
        <v>1.9</v>
      </c>
      <c r="H838" s="2"/>
      <c r="I838" s="2"/>
    </row>
    <row r="839" spans="1:9" ht="45">
      <c r="A839" s="12">
        <v>408</v>
      </c>
      <c r="B839" s="27" t="s">
        <v>102</v>
      </c>
      <c r="C839" s="18"/>
      <c r="D839" s="19" t="s">
        <v>263</v>
      </c>
      <c r="E839" s="23" t="s">
        <v>103</v>
      </c>
      <c r="F839" s="19" t="s">
        <v>17</v>
      </c>
      <c r="G839" s="18">
        <v>1.9</v>
      </c>
      <c r="H839" s="2"/>
      <c r="I839" s="2"/>
    </row>
    <row r="840" spans="1:9" ht="150">
      <c r="A840" s="12">
        <f>A839+1</f>
        <v>409</v>
      </c>
      <c r="B840" s="26" t="s">
        <v>389</v>
      </c>
      <c r="C840" s="18">
        <v>906</v>
      </c>
      <c r="D840" s="19" t="s">
        <v>264</v>
      </c>
      <c r="E840" s="18"/>
      <c r="F840" s="19" t="s">
        <v>17</v>
      </c>
      <c r="G840" s="18">
        <f>G841+G843</f>
        <v>462.29999999999995</v>
      </c>
      <c r="H840" s="2"/>
      <c r="I840" s="2"/>
    </row>
    <row r="841" spans="1:9" ht="105">
      <c r="A841" s="12">
        <v>409</v>
      </c>
      <c r="B841" s="27" t="s">
        <v>96</v>
      </c>
      <c r="C841" s="18">
        <v>906</v>
      </c>
      <c r="D841" s="19" t="s">
        <v>264</v>
      </c>
      <c r="E841" s="23" t="s">
        <v>97</v>
      </c>
      <c r="F841" s="19" t="s">
        <v>17</v>
      </c>
      <c r="G841" s="18">
        <f>G842</f>
        <v>446.4</v>
      </c>
      <c r="H841" s="2"/>
      <c r="I841" s="2"/>
    </row>
    <row r="842" spans="1:9" ht="45">
      <c r="A842" s="12">
        <f>A841+1</f>
        <v>410</v>
      </c>
      <c r="B842" s="27" t="s">
        <v>98</v>
      </c>
      <c r="C842" s="18">
        <v>906</v>
      </c>
      <c r="D842" s="19" t="s">
        <v>264</v>
      </c>
      <c r="E842" s="23" t="s">
        <v>99</v>
      </c>
      <c r="F842" s="19" t="s">
        <v>17</v>
      </c>
      <c r="G842" s="18">
        <f>429.2+17.2</f>
        <v>446.4</v>
      </c>
      <c r="H842" s="2"/>
      <c r="I842" s="2"/>
    </row>
    <row r="843" spans="1:9" ht="45">
      <c r="A843" s="12">
        <v>410</v>
      </c>
      <c r="B843" s="27" t="s">
        <v>100</v>
      </c>
      <c r="C843" s="18">
        <v>906</v>
      </c>
      <c r="D843" s="19" t="s">
        <v>264</v>
      </c>
      <c r="E843" s="23" t="s">
        <v>101</v>
      </c>
      <c r="F843" s="19" t="s">
        <v>17</v>
      </c>
      <c r="G843" s="18">
        <f>G844</f>
        <v>15.9</v>
      </c>
      <c r="H843" s="2"/>
      <c r="I843" s="2"/>
    </row>
    <row r="844" spans="1:9" ht="45">
      <c r="A844" s="12">
        <f>A843+1</f>
        <v>411</v>
      </c>
      <c r="B844" s="27" t="s">
        <v>102</v>
      </c>
      <c r="C844" s="18">
        <v>906</v>
      </c>
      <c r="D844" s="19" t="s">
        <v>264</v>
      </c>
      <c r="E844" s="23" t="s">
        <v>103</v>
      </c>
      <c r="F844" s="19" t="s">
        <v>17</v>
      </c>
      <c r="G844" s="18">
        <v>15.9</v>
      </c>
      <c r="H844" s="2"/>
      <c r="I844" s="2"/>
    </row>
    <row r="845" spans="1:9" ht="180">
      <c r="A845" s="12">
        <v>411</v>
      </c>
      <c r="B845" s="26" t="s">
        <v>154</v>
      </c>
      <c r="C845" s="18">
        <v>906</v>
      </c>
      <c r="D845" s="19" t="s">
        <v>265</v>
      </c>
      <c r="E845" s="18"/>
      <c r="F845" s="19" t="s">
        <v>17</v>
      </c>
      <c r="G845" s="18">
        <f>G846+G848</f>
        <v>499.29999999999995</v>
      </c>
      <c r="H845" s="2"/>
      <c r="I845" s="2"/>
    </row>
    <row r="846" spans="1:9" ht="105">
      <c r="A846" s="12">
        <f>A845+1</f>
        <v>412</v>
      </c>
      <c r="B846" s="27" t="s">
        <v>96</v>
      </c>
      <c r="C846" s="18">
        <v>906</v>
      </c>
      <c r="D846" s="19" t="s">
        <v>265</v>
      </c>
      <c r="E846" s="23" t="s">
        <v>97</v>
      </c>
      <c r="F846" s="19" t="s">
        <v>17</v>
      </c>
      <c r="G846" s="18">
        <f>G847</f>
        <v>464.09999999999997</v>
      </c>
      <c r="H846" s="2"/>
      <c r="I846" s="2"/>
    </row>
    <row r="847" spans="1:9" ht="45">
      <c r="A847" s="12">
        <v>412</v>
      </c>
      <c r="B847" s="27" t="s">
        <v>98</v>
      </c>
      <c r="C847" s="18">
        <v>906</v>
      </c>
      <c r="D847" s="19" t="s">
        <v>265</v>
      </c>
      <c r="E847" s="23" t="s">
        <v>99</v>
      </c>
      <c r="F847" s="19" t="s">
        <v>17</v>
      </c>
      <c r="G847" s="18">
        <f>446.9+17.2</f>
        <v>464.09999999999997</v>
      </c>
      <c r="H847" s="2"/>
      <c r="I847" s="2"/>
    </row>
    <row r="848" spans="1:9" ht="45">
      <c r="A848" s="12">
        <f>A847+1</f>
        <v>413</v>
      </c>
      <c r="B848" s="27" t="s">
        <v>100</v>
      </c>
      <c r="C848" s="18">
        <v>906</v>
      </c>
      <c r="D848" s="19" t="s">
        <v>265</v>
      </c>
      <c r="E848" s="23" t="s">
        <v>101</v>
      </c>
      <c r="F848" s="19" t="s">
        <v>17</v>
      </c>
      <c r="G848" s="18">
        <f>G849</f>
        <v>35.2</v>
      </c>
      <c r="H848" s="2"/>
      <c r="I848" s="2"/>
    </row>
    <row r="849" spans="1:9" ht="45">
      <c r="A849" s="12">
        <v>413</v>
      </c>
      <c r="B849" s="27" t="s">
        <v>102</v>
      </c>
      <c r="C849" s="18">
        <v>906</v>
      </c>
      <c r="D849" s="19" t="s">
        <v>265</v>
      </c>
      <c r="E849" s="23" t="s">
        <v>103</v>
      </c>
      <c r="F849" s="19" t="s">
        <v>17</v>
      </c>
      <c r="G849" s="18">
        <v>35.2</v>
      </c>
      <c r="H849" s="2"/>
      <c r="I849" s="2"/>
    </row>
    <row r="850" spans="1:9" ht="90">
      <c r="A850" s="12">
        <f>A849+1</f>
        <v>414</v>
      </c>
      <c r="B850" s="26" t="s">
        <v>216</v>
      </c>
      <c r="C850" s="18"/>
      <c r="D850" s="19" t="s">
        <v>517</v>
      </c>
      <c r="E850" s="18"/>
      <c r="F850" s="19" t="s">
        <v>12</v>
      </c>
      <c r="G850" s="18">
        <f>G851</f>
        <v>42.2</v>
      </c>
      <c r="H850" s="2"/>
      <c r="I850" s="2"/>
    </row>
    <row r="851" spans="1:9" ht="105">
      <c r="A851" s="12">
        <v>414</v>
      </c>
      <c r="B851" s="27" t="s">
        <v>96</v>
      </c>
      <c r="C851" s="18"/>
      <c r="D851" s="19" t="s">
        <v>517</v>
      </c>
      <c r="E851" s="23" t="s">
        <v>97</v>
      </c>
      <c r="F851" s="23" t="s">
        <v>12</v>
      </c>
      <c r="G851" s="18">
        <f>G852</f>
        <v>42.2</v>
      </c>
      <c r="H851" s="2"/>
      <c r="I851" s="2"/>
    </row>
    <row r="852" spans="1:9" ht="45">
      <c r="A852" s="12">
        <f>A851+1</f>
        <v>415</v>
      </c>
      <c r="B852" s="27" t="s">
        <v>98</v>
      </c>
      <c r="C852" s="18"/>
      <c r="D852" s="19" t="s">
        <v>517</v>
      </c>
      <c r="E852" s="23" t="s">
        <v>99</v>
      </c>
      <c r="F852" s="23" t="s">
        <v>12</v>
      </c>
      <c r="G852" s="18">
        <v>42.2</v>
      </c>
      <c r="H852" s="2"/>
      <c r="I852" s="2"/>
    </row>
    <row r="853" spans="1:9" ht="90">
      <c r="A853" s="12">
        <v>415</v>
      </c>
      <c r="B853" s="26" t="s">
        <v>216</v>
      </c>
      <c r="C853" s="18"/>
      <c r="D853" s="19" t="s">
        <v>518</v>
      </c>
      <c r="E853" s="18"/>
      <c r="F853" s="19" t="s">
        <v>17</v>
      </c>
      <c r="G853" s="18">
        <f>G854</f>
        <v>450.4</v>
      </c>
      <c r="H853" s="2"/>
      <c r="I853" s="2"/>
    </row>
    <row r="854" spans="1:9" ht="105">
      <c r="A854" s="12">
        <f>A853+1</f>
        <v>416</v>
      </c>
      <c r="B854" s="27" t="s">
        <v>96</v>
      </c>
      <c r="C854" s="18"/>
      <c r="D854" s="19" t="s">
        <v>518</v>
      </c>
      <c r="E854" s="23" t="s">
        <v>97</v>
      </c>
      <c r="F854" s="19" t="s">
        <v>17</v>
      </c>
      <c r="G854" s="18">
        <f>G855</f>
        <v>450.4</v>
      </c>
      <c r="H854" s="2"/>
      <c r="I854" s="2"/>
    </row>
    <row r="855" spans="1:9" ht="45">
      <c r="A855" s="12">
        <v>416</v>
      </c>
      <c r="B855" s="27" t="s">
        <v>98</v>
      </c>
      <c r="C855" s="18"/>
      <c r="D855" s="19" t="s">
        <v>518</v>
      </c>
      <c r="E855" s="23" t="s">
        <v>99</v>
      </c>
      <c r="F855" s="19" t="s">
        <v>17</v>
      </c>
      <c r="G855" s="18">
        <v>450.4</v>
      </c>
      <c r="H855" s="2"/>
      <c r="I855" s="2"/>
    </row>
    <row r="856" spans="1:9" ht="90">
      <c r="A856" s="12">
        <f>A855+1</f>
        <v>417</v>
      </c>
      <c r="B856" s="26" t="s">
        <v>216</v>
      </c>
      <c r="C856" s="18"/>
      <c r="D856" s="19" t="s">
        <v>519</v>
      </c>
      <c r="E856" s="18"/>
      <c r="F856" s="19" t="s">
        <v>17</v>
      </c>
      <c r="G856" s="18">
        <f>G857</f>
        <v>118.1</v>
      </c>
      <c r="H856" s="2"/>
      <c r="I856" s="2"/>
    </row>
    <row r="857" spans="1:9" ht="105">
      <c r="A857" s="12">
        <v>417</v>
      </c>
      <c r="B857" s="27" t="s">
        <v>96</v>
      </c>
      <c r="C857" s="18"/>
      <c r="D857" s="19" t="s">
        <v>519</v>
      </c>
      <c r="E857" s="23" t="s">
        <v>97</v>
      </c>
      <c r="F857" s="19" t="s">
        <v>17</v>
      </c>
      <c r="G857" s="18">
        <f>G858</f>
        <v>118.1</v>
      </c>
      <c r="H857" s="2"/>
      <c r="I857" s="2"/>
    </row>
    <row r="858" spans="1:9" ht="45">
      <c r="A858" s="12">
        <f>A857+1</f>
        <v>418</v>
      </c>
      <c r="B858" s="27" t="s">
        <v>98</v>
      </c>
      <c r="C858" s="18"/>
      <c r="D858" s="19" t="s">
        <v>519</v>
      </c>
      <c r="E858" s="23" t="s">
        <v>99</v>
      </c>
      <c r="F858" s="19" t="s">
        <v>17</v>
      </c>
      <c r="G858" s="18">
        <v>118.1</v>
      </c>
      <c r="H858" s="2"/>
      <c r="I858" s="2"/>
    </row>
    <row r="859" spans="1:9" ht="75">
      <c r="A859" s="12">
        <v>418</v>
      </c>
      <c r="B859" s="26" t="s">
        <v>18</v>
      </c>
      <c r="C859" s="18">
        <v>906</v>
      </c>
      <c r="D859" s="19" t="s">
        <v>266</v>
      </c>
      <c r="E859" s="18"/>
      <c r="F859" s="19" t="s">
        <v>17</v>
      </c>
      <c r="G859" s="18">
        <f>G860+G862+G864</f>
        <v>19524.4</v>
      </c>
      <c r="H859" s="2"/>
      <c r="I859" s="2"/>
    </row>
    <row r="860" spans="1:9" ht="105">
      <c r="A860" s="12">
        <f>A859+1</f>
        <v>419</v>
      </c>
      <c r="B860" s="27" t="s">
        <v>96</v>
      </c>
      <c r="C860" s="18">
        <v>906</v>
      </c>
      <c r="D860" s="19" t="s">
        <v>266</v>
      </c>
      <c r="E860" s="23" t="s">
        <v>97</v>
      </c>
      <c r="F860" s="19" t="s">
        <v>17</v>
      </c>
      <c r="G860" s="18">
        <f>G861</f>
        <v>11981.8</v>
      </c>
      <c r="H860" s="2"/>
      <c r="I860" s="2"/>
    </row>
    <row r="861" spans="1:9" ht="45">
      <c r="A861" s="12">
        <v>419</v>
      </c>
      <c r="B861" s="27" t="s">
        <v>98</v>
      </c>
      <c r="C861" s="18">
        <v>906</v>
      </c>
      <c r="D861" s="19" t="s">
        <v>266</v>
      </c>
      <c r="E861" s="23" t="s">
        <v>99</v>
      </c>
      <c r="F861" s="19" t="s">
        <v>17</v>
      </c>
      <c r="G861" s="18">
        <f>11479.4+502.4</f>
        <v>11981.8</v>
      </c>
      <c r="H861" s="2"/>
      <c r="I861" s="2"/>
    </row>
    <row r="862" spans="1:9" ht="45">
      <c r="A862" s="12">
        <f>A861+1</f>
        <v>420</v>
      </c>
      <c r="B862" s="27" t="s">
        <v>100</v>
      </c>
      <c r="C862" s="18">
        <v>906</v>
      </c>
      <c r="D862" s="19" t="s">
        <v>266</v>
      </c>
      <c r="E862" s="23" t="s">
        <v>101</v>
      </c>
      <c r="F862" s="19" t="s">
        <v>17</v>
      </c>
      <c r="G862" s="18">
        <f>G863</f>
        <v>7425.6</v>
      </c>
      <c r="H862" s="2"/>
      <c r="I862" s="2"/>
    </row>
    <row r="863" spans="1:9" ht="45">
      <c r="A863" s="12">
        <v>420</v>
      </c>
      <c r="B863" s="27" t="s">
        <v>102</v>
      </c>
      <c r="C863" s="18">
        <v>906</v>
      </c>
      <c r="D863" s="19" t="s">
        <v>266</v>
      </c>
      <c r="E863" s="23" t="s">
        <v>103</v>
      </c>
      <c r="F863" s="19" t="s">
        <v>17</v>
      </c>
      <c r="G863" s="18">
        <f>5583.2+1488.8+200+50+103.6</f>
        <v>7425.6</v>
      </c>
      <c r="H863" s="2"/>
      <c r="I863" s="2"/>
    </row>
    <row r="864" spans="1:9" ht="15">
      <c r="A864" s="12">
        <f>A863+1</f>
        <v>421</v>
      </c>
      <c r="B864" s="27" t="s">
        <v>19</v>
      </c>
      <c r="C864" s="18"/>
      <c r="D864" s="19" t="s">
        <v>266</v>
      </c>
      <c r="E864" s="23" t="s">
        <v>417</v>
      </c>
      <c r="F864" s="19" t="s">
        <v>17</v>
      </c>
      <c r="G864" s="18">
        <f>G866+G865</f>
        <v>117</v>
      </c>
      <c r="H864" s="2"/>
      <c r="I864" s="2"/>
    </row>
    <row r="865" spans="1:9" ht="15">
      <c r="A865" s="12">
        <v>421</v>
      </c>
      <c r="B865" s="27" t="s">
        <v>347</v>
      </c>
      <c r="C865" s="18"/>
      <c r="D865" s="19" t="s">
        <v>266</v>
      </c>
      <c r="E865" s="23" t="s">
        <v>360</v>
      </c>
      <c r="F865" s="19" t="s">
        <v>17</v>
      </c>
      <c r="G865" s="18">
        <f>47</f>
        <v>47</v>
      </c>
      <c r="H865" s="2"/>
      <c r="I865" s="2"/>
    </row>
    <row r="866" spans="1:9" ht="30">
      <c r="A866" s="12">
        <f>A865+1</f>
        <v>422</v>
      </c>
      <c r="B866" s="27" t="s">
        <v>20</v>
      </c>
      <c r="C866" s="18"/>
      <c r="D866" s="19" t="s">
        <v>266</v>
      </c>
      <c r="E866" s="23" t="s">
        <v>15</v>
      </c>
      <c r="F866" s="19" t="s">
        <v>17</v>
      </c>
      <c r="G866" s="18">
        <f>100+17-47</f>
        <v>70</v>
      </c>
      <c r="H866" s="2"/>
      <c r="I866" s="2"/>
    </row>
    <row r="867" spans="1:9" ht="45">
      <c r="A867" s="12">
        <v>422</v>
      </c>
      <c r="B867" s="45" t="s">
        <v>11</v>
      </c>
      <c r="C867" s="47">
        <v>906</v>
      </c>
      <c r="D867" s="19" t="s">
        <v>267</v>
      </c>
      <c r="E867" s="18"/>
      <c r="F867" s="19" t="s">
        <v>12</v>
      </c>
      <c r="G867" s="18">
        <f>G868</f>
        <v>1098.9</v>
      </c>
      <c r="H867" s="2"/>
      <c r="I867" s="2"/>
    </row>
    <row r="868" spans="1:9" ht="18.75" customHeight="1">
      <c r="A868" s="12">
        <f>A867+1</f>
        <v>423</v>
      </c>
      <c r="B868" s="35" t="s">
        <v>13</v>
      </c>
      <c r="C868" s="48" t="s">
        <v>16</v>
      </c>
      <c r="D868" s="19" t="s">
        <v>267</v>
      </c>
      <c r="E868" s="18"/>
      <c r="F868" s="19" t="s">
        <v>12</v>
      </c>
      <c r="G868" s="18">
        <f>G869</f>
        <v>1098.9</v>
      </c>
      <c r="H868" s="2"/>
      <c r="I868" s="2"/>
    </row>
    <row r="869" spans="1:9" ht="19.5" customHeight="1">
      <c r="A869" s="12">
        <v>423</v>
      </c>
      <c r="B869" s="32" t="s">
        <v>14</v>
      </c>
      <c r="C869" s="48" t="s">
        <v>16</v>
      </c>
      <c r="D869" s="19" t="s">
        <v>267</v>
      </c>
      <c r="E869" s="18"/>
      <c r="F869" s="19" t="s">
        <v>12</v>
      </c>
      <c r="G869" s="18">
        <f>G870</f>
        <v>1098.9</v>
      </c>
      <c r="H869" s="2"/>
      <c r="I869" s="2"/>
    </row>
    <row r="870" spans="1:9" ht="105">
      <c r="A870" s="12">
        <f>A869+1</f>
        <v>424</v>
      </c>
      <c r="B870" s="27" t="s">
        <v>96</v>
      </c>
      <c r="C870" s="23" t="s">
        <v>16</v>
      </c>
      <c r="D870" s="19" t="s">
        <v>267</v>
      </c>
      <c r="E870" s="23" t="s">
        <v>97</v>
      </c>
      <c r="F870" s="23" t="s">
        <v>12</v>
      </c>
      <c r="G870" s="18">
        <f>G871</f>
        <v>1098.9</v>
      </c>
      <c r="H870" s="2"/>
      <c r="I870" s="2"/>
    </row>
    <row r="871" spans="1:9" ht="45.75" customHeight="1">
      <c r="A871" s="12">
        <v>424</v>
      </c>
      <c r="B871" s="27" t="s">
        <v>98</v>
      </c>
      <c r="C871" s="23" t="s">
        <v>16</v>
      </c>
      <c r="D871" s="19" t="s">
        <v>267</v>
      </c>
      <c r="E871" s="23" t="s">
        <v>99</v>
      </c>
      <c r="F871" s="23" t="s">
        <v>12</v>
      </c>
      <c r="G871" s="18">
        <f>1074.5+24.4</f>
        <v>1098.9</v>
      </c>
      <c r="H871" s="2"/>
      <c r="I871" s="2"/>
    </row>
    <row r="872" spans="1:9" ht="75">
      <c r="A872" s="12">
        <f>A871+1</f>
        <v>425</v>
      </c>
      <c r="B872" s="35" t="s">
        <v>21</v>
      </c>
      <c r="C872" s="18">
        <v>906</v>
      </c>
      <c r="D872" s="19" t="s">
        <v>24</v>
      </c>
      <c r="E872" s="18"/>
      <c r="F872" s="19" t="s">
        <v>17</v>
      </c>
      <c r="G872" s="18">
        <f>G873</f>
        <v>824.8</v>
      </c>
      <c r="H872" s="2"/>
      <c r="I872" s="2"/>
    </row>
    <row r="873" spans="1:9" ht="105">
      <c r="A873" s="12">
        <v>425</v>
      </c>
      <c r="B873" s="27" t="s">
        <v>96</v>
      </c>
      <c r="C873" s="18">
        <v>906</v>
      </c>
      <c r="D873" s="19" t="s">
        <v>24</v>
      </c>
      <c r="E873" s="23" t="s">
        <v>97</v>
      </c>
      <c r="F873" s="19" t="s">
        <v>17</v>
      </c>
      <c r="G873" s="18">
        <f>G874</f>
        <v>824.8</v>
      </c>
      <c r="H873" s="2"/>
      <c r="I873" s="2"/>
    </row>
    <row r="874" spans="1:9" ht="45">
      <c r="A874" s="12">
        <f>A873+1</f>
        <v>426</v>
      </c>
      <c r="B874" s="27" t="s">
        <v>98</v>
      </c>
      <c r="C874" s="18">
        <v>906</v>
      </c>
      <c r="D874" s="19" t="s">
        <v>24</v>
      </c>
      <c r="E874" s="23" t="s">
        <v>99</v>
      </c>
      <c r="F874" s="19" t="s">
        <v>17</v>
      </c>
      <c r="G874" s="18">
        <f>524.8+300</f>
        <v>824.8</v>
      </c>
      <c r="H874" s="2"/>
      <c r="I874" s="2"/>
    </row>
    <row r="875" spans="1:9" ht="56.25" customHeight="1">
      <c r="A875" s="12">
        <v>426</v>
      </c>
      <c r="B875" s="35" t="s">
        <v>150</v>
      </c>
      <c r="C875" s="36"/>
      <c r="D875" s="19" t="s">
        <v>268</v>
      </c>
      <c r="E875" s="49"/>
      <c r="F875" s="37" t="s">
        <v>17</v>
      </c>
      <c r="G875" s="36">
        <f>G876</f>
        <v>2999.8</v>
      </c>
      <c r="H875" s="2"/>
      <c r="I875" s="2"/>
    </row>
    <row r="876" spans="1:9" ht="45">
      <c r="A876" s="12">
        <f>A875+1</f>
        <v>427</v>
      </c>
      <c r="B876" s="27" t="s">
        <v>98</v>
      </c>
      <c r="C876" s="36"/>
      <c r="D876" s="19" t="s">
        <v>268</v>
      </c>
      <c r="E876" s="49" t="s">
        <v>99</v>
      </c>
      <c r="F876" s="37" t="s">
        <v>17</v>
      </c>
      <c r="G876" s="36">
        <f>2870.9+128.9</f>
        <v>2999.8</v>
      </c>
      <c r="H876" s="2"/>
      <c r="I876" s="2"/>
    </row>
    <row r="877" spans="1:9" ht="15">
      <c r="A877" s="12">
        <v>427</v>
      </c>
      <c r="B877" s="68" t="s">
        <v>320</v>
      </c>
      <c r="C877" s="36">
        <v>906</v>
      </c>
      <c r="D877" s="37"/>
      <c r="E877" s="49"/>
      <c r="F877" s="37" t="s">
        <v>416</v>
      </c>
      <c r="G877" s="36">
        <f>G878</f>
        <v>1913.4999999999998</v>
      </c>
      <c r="H877" s="2"/>
      <c r="I877" s="2"/>
    </row>
    <row r="878" spans="1:9" ht="30">
      <c r="A878" s="12">
        <f>A877+1</f>
        <v>428</v>
      </c>
      <c r="B878" s="26" t="s">
        <v>13</v>
      </c>
      <c r="C878" s="18">
        <v>906</v>
      </c>
      <c r="D878" s="19" t="s">
        <v>261</v>
      </c>
      <c r="E878" s="23"/>
      <c r="F878" s="19" t="s">
        <v>416</v>
      </c>
      <c r="G878" s="18">
        <f>G879</f>
        <v>1913.4999999999998</v>
      </c>
      <c r="H878" s="2"/>
      <c r="I878" s="2"/>
    </row>
    <row r="879" spans="1:9" ht="60">
      <c r="A879" s="12">
        <v>428</v>
      </c>
      <c r="B879" s="27" t="s">
        <v>321</v>
      </c>
      <c r="C879" s="18">
        <v>906</v>
      </c>
      <c r="D879" s="19" t="s">
        <v>300</v>
      </c>
      <c r="E879" s="23"/>
      <c r="F879" s="19" t="s">
        <v>416</v>
      </c>
      <c r="G879" s="18">
        <f>G880</f>
        <v>1913.4999999999998</v>
      </c>
      <c r="H879" s="2"/>
      <c r="I879" s="2"/>
    </row>
    <row r="880" spans="1:9" ht="15">
      <c r="A880" s="12">
        <f>A879+1</f>
        <v>429</v>
      </c>
      <c r="B880" s="32" t="s">
        <v>19</v>
      </c>
      <c r="C880" s="18">
        <v>906</v>
      </c>
      <c r="D880" s="19" t="s">
        <v>300</v>
      </c>
      <c r="E880" s="23" t="s">
        <v>417</v>
      </c>
      <c r="F880" s="19" t="s">
        <v>416</v>
      </c>
      <c r="G880" s="18">
        <f>G881</f>
        <v>1913.4999999999998</v>
      </c>
      <c r="H880" s="2"/>
      <c r="I880" s="2"/>
    </row>
    <row r="881" spans="1:9" ht="15">
      <c r="A881" s="12">
        <v>429</v>
      </c>
      <c r="B881" s="27" t="s">
        <v>387</v>
      </c>
      <c r="C881" s="18">
        <v>906</v>
      </c>
      <c r="D881" s="19" t="s">
        <v>300</v>
      </c>
      <c r="E881" s="23" t="s">
        <v>388</v>
      </c>
      <c r="F881" s="19" t="s">
        <v>416</v>
      </c>
      <c r="G881" s="18">
        <f>4500-1500-92.9-108.7-55.6-402.8+0.2-2048+1518-12.1+1930.3-1011.7+1.6-57.6-624-123.2</f>
        <v>1913.4999999999998</v>
      </c>
      <c r="H881" s="2"/>
      <c r="I881" s="2"/>
    </row>
    <row r="882" spans="1:9" ht="150">
      <c r="A882" s="12">
        <f>A881+1</f>
        <v>430</v>
      </c>
      <c r="B882" s="71" t="s">
        <v>495</v>
      </c>
      <c r="C882" s="18"/>
      <c r="D882" s="19" t="s">
        <v>496</v>
      </c>
      <c r="E882" s="23"/>
      <c r="F882" s="19" t="s">
        <v>35</v>
      </c>
      <c r="G882" s="18">
        <f>G883</f>
        <v>1422.6999999999998</v>
      </c>
      <c r="H882" s="2"/>
      <c r="I882" s="2"/>
    </row>
    <row r="883" spans="1:9" ht="15">
      <c r="A883" s="12">
        <v>430</v>
      </c>
      <c r="B883" s="27" t="s">
        <v>19</v>
      </c>
      <c r="C883" s="18"/>
      <c r="D883" s="19" t="s">
        <v>496</v>
      </c>
      <c r="E883" s="23" t="s">
        <v>417</v>
      </c>
      <c r="F883" s="19" t="s">
        <v>35</v>
      </c>
      <c r="G883" s="18">
        <f>G884</f>
        <v>1422.6999999999998</v>
      </c>
      <c r="H883" s="2"/>
      <c r="I883" s="2"/>
    </row>
    <row r="884" spans="1:9" ht="15">
      <c r="A884" s="12">
        <f>A883+1</f>
        <v>431</v>
      </c>
      <c r="B884" s="27" t="s">
        <v>248</v>
      </c>
      <c r="C884" s="18"/>
      <c r="D884" s="19" t="s">
        <v>496</v>
      </c>
      <c r="E884" s="23" t="s">
        <v>360</v>
      </c>
      <c r="F884" s="19" t="s">
        <v>35</v>
      </c>
      <c r="G884" s="18">
        <f>514.8+402.8+505.1</f>
        <v>1422.6999999999998</v>
      </c>
      <c r="H884" s="2"/>
      <c r="I884" s="2"/>
    </row>
    <row r="885" spans="1:9" ht="90">
      <c r="A885" s="12">
        <v>431</v>
      </c>
      <c r="B885" s="28" t="s">
        <v>578</v>
      </c>
      <c r="C885" s="18"/>
      <c r="D885" s="19" t="s">
        <v>579</v>
      </c>
      <c r="E885" s="23"/>
      <c r="F885" s="19" t="s">
        <v>35</v>
      </c>
      <c r="G885" s="18">
        <f>G886</f>
        <v>50</v>
      </c>
      <c r="H885" s="2"/>
      <c r="I885" s="2"/>
    </row>
    <row r="886" spans="1:9" ht="30">
      <c r="A886" s="12">
        <f>A885+1</f>
        <v>432</v>
      </c>
      <c r="B886" s="17" t="s">
        <v>81</v>
      </c>
      <c r="C886" s="18"/>
      <c r="D886" s="19" t="s">
        <v>579</v>
      </c>
      <c r="E886" s="23" t="s">
        <v>82</v>
      </c>
      <c r="F886" s="19" t="s">
        <v>35</v>
      </c>
      <c r="G886" s="18">
        <f>G887</f>
        <v>50</v>
      </c>
      <c r="H886" s="2"/>
      <c r="I886" s="2"/>
    </row>
    <row r="887" spans="1:9" ht="30">
      <c r="A887" s="12">
        <v>432</v>
      </c>
      <c r="B887" s="27" t="s">
        <v>143</v>
      </c>
      <c r="C887" s="18"/>
      <c r="D887" s="19" t="s">
        <v>579</v>
      </c>
      <c r="E887" s="23" t="s">
        <v>145</v>
      </c>
      <c r="F887" s="19" t="s">
        <v>35</v>
      </c>
      <c r="G887" s="18">
        <v>50</v>
      </c>
      <c r="H887" s="2"/>
      <c r="I887" s="2"/>
    </row>
    <row r="888" spans="1:9" ht="15">
      <c r="A888" s="12">
        <f>A887+1</f>
        <v>433</v>
      </c>
      <c r="B888" s="27"/>
      <c r="C888" s="18"/>
      <c r="D888" s="19"/>
      <c r="E888" s="23"/>
      <c r="F888" s="19"/>
      <c r="G888" s="18"/>
      <c r="H888" s="2"/>
      <c r="I888" s="2"/>
    </row>
    <row r="889" spans="1:9" ht="15.75">
      <c r="A889" s="12">
        <v>433</v>
      </c>
      <c r="B889" s="66" t="s">
        <v>166</v>
      </c>
      <c r="C889" s="69"/>
      <c r="D889" s="69"/>
      <c r="E889" s="69"/>
      <c r="F889" s="69"/>
      <c r="G889" s="16">
        <f>G25+G261+G293+G428+G549+G593+G603+G643+G756+G776+G802+G790</f>
        <v>913603.8000000002</v>
      </c>
      <c r="I889" s="2"/>
    </row>
    <row r="890" spans="1:7" ht="15">
      <c r="A890" s="12"/>
      <c r="B890" s="50"/>
      <c r="C890" s="7"/>
      <c r="D890" s="7"/>
      <c r="E890" s="7"/>
      <c r="F890" s="7"/>
      <c r="G890" s="7"/>
    </row>
    <row r="891" spans="1:7" ht="15">
      <c r="A891" s="12"/>
      <c r="B891" s="50"/>
      <c r="C891" s="7"/>
      <c r="D891" s="7"/>
      <c r="E891" s="7"/>
      <c r="F891" s="7"/>
      <c r="G891" s="51"/>
    </row>
    <row r="892" spans="1:7" ht="15">
      <c r="A892" s="12"/>
      <c r="B892" s="50"/>
      <c r="C892" s="7"/>
      <c r="D892" s="7"/>
      <c r="E892" s="7"/>
      <c r="F892" s="7"/>
      <c r="G892" s="7"/>
    </row>
    <row r="893" spans="1:7" ht="15">
      <c r="A893" s="12"/>
      <c r="B893" s="50"/>
      <c r="C893" s="7"/>
      <c r="D893" s="7"/>
      <c r="E893" s="7"/>
      <c r="F893" s="7"/>
      <c r="G893" s="51"/>
    </row>
    <row r="894" spans="1:7" ht="15">
      <c r="A894" s="12"/>
      <c r="B894" s="50"/>
      <c r="C894" s="7"/>
      <c r="D894" s="7"/>
      <c r="E894" s="7"/>
      <c r="F894" s="7"/>
      <c r="G894" s="51"/>
    </row>
    <row r="895" spans="1:7" ht="15">
      <c r="A895" s="12"/>
      <c r="B895" s="50"/>
      <c r="C895" s="7"/>
      <c r="D895" s="7"/>
      <c r="E895" s="7"/>
      <c r="F895" s="7"/>
      <c r="G895" s="7"/>
    </row>
    <row r="896" spans="1:7" ht="15">
      <c r="A896" s="12"/>
      <c r="B896" s="50"/>
      <c r="C896" s="7"/>
      <c r="D896" s="7"/>
      <c r="E896" s="7"/>
      <c r="F896" s="7"/>
      <c r="G896" s="7"/>
    </row>
    <row r="897" spans="1:7" ht="15">
      <c r="A897" s="12"/>
      <c r="B897" s="50"/>
      <c r="C897" s="7"/>
      <c r="D897" s="7"/>
      <c r="E897" s="7"/>
      <c r="F897" s="7"/>
      <c r="G897" s="7"/>
    </row>
    <row r="898" spans="1:7" ht="15">
      <c r="A898" s="12"/>
      <c r="B898" s="50"/>
      <c r="C898" s="7"/>
      <c r="D898" s="7"/>
      <c r="E898" s="7"/>
      <c r="F898" s="7"/>
      <c r="G898" s="7"/>
    </row>
    <row r="899" spans="1:7" ht="15">
      <c r="A899" s="12"/>
      <c r="B899" s="50"/>
      <c r="C899" s="7"/>
      <c r="D899" s="7"/>
      <c r="E899" s="7"/>
      <c r="F899" s="7"/>
      <c r="G899" s="7"/>
    </row>
    <row r="900" spans="1:7" ht="15">
      <c r="A900" s="12"/>
      <c r="B900" s="50"/>
      <c r="C900" s="7"/>
      <c r="D900" s="7"/>
      <c r="E900" s="7"/>
      <c r="F900" s="7"/>
      <c r="G900" s="7"/>
    </row>
    <row r="901" spans="1:7" ht="15">
      <c r="A901" s="12"/>
      <c r="B901" s="50"/>
      <c r="C901" s="7"/>
      <c r="D901" s="7"/>
      <c r="E901" s="7"/>
      <c r="F901" s="7"/>
      <c r="G901" s="7"/>
    </row>
    <row r="902" spans="1:7" ht="15">
      <c r="A902" s="12"/>
      <c r="B902" s="50"/>
      <c r="C902" s="7"/>
      <c r="D902" s="7"/>
      <c r="E902" s="7"/>
      <c r="F902" s="7"/>
      <c r="G902" s="7"/>
    </row>
    <row r="903" spans="1:7" ht="15">
      <c r="A903" s="12"/>
      <c r="B903" s="50"/>
      <c r="C903" s="7"/>
      <c r="D903" s="7"/>
      <c r="E903" s="7"/>
      <c r="F903" s="7"/>
      <c r="G903" s="7"/>
    </row>
    <row r="904" spans="1:7" ht="15">
      <c r="A904" s="12"/>
      <c r="B904" s="50"/>
      <c r="C904" s="7"/>
      <c r="D904" s="7"/>
      <c r="E904" s="7"/>
      <c r="F904" s="7"/>
      <c r="G904" s="7"/>
    </row>
    <row r="905" spans="1:7" ht="15">
      <c r="A905" s="12"/>
      <c r="B905" s="50"/>
      <c r="C905" s="7"/>
      <c r="D905" s="7"/>
      <c r="E905" s="7"/>
      <c r="F905" s="7"/>
      <c r="G905" s="7"/>
    </row>
    <row r="906" spans="1:7" ht="15">
      <c r="A906" s="12"/>
      <c r="B906" s="50"/>
      <c r="C906" s="7"/>
      <c r="D906" s="7"/>
      <c r="E906" s="7"/>
      <c r="F906" s="7"/>
      <c r="G906" s="7"/>
    </row>
    <row r="907" spans="1:7" ht="15">
      <c r="A907" s="12"/>
      <c r="B907" s="50"/>
      <c r="C907" s="7"/>
      <c r="D907" s="7"/>
      <c r="E907" s="7"/>
      <c r="F907" s="7"/>
      <c r="G907" s="7"/>
    </row>
    <row r="908" spans="1:7" ht="15">
      <c r="A908" s="12"/>
      <c r="B908" s="50"/>
      <c r="C908" s="7"/>
      <c r="D908" s="7"/>
      <c r="E908" s="7"/>
      <c r="F908" s="7"/>
      <c r="G908" s="7"/>
    </row>
    <row r="909" spans="1:7" ht="15">
      <c r="A909" s="12"/>
      <c r="B909" s="50"/>
      <c r="C909" s="7"/>
      <c r="D909" s="7"/>
      <c r="E909" s="7"/>
      <c r="F909" s="7"/>
      <c r="G909" s="7"/>
    </row>
    <row r="910" spans="1:7" ht="15">
      <c r="A910" s="12"/>
      <c r="B910" s="50"/>
      <c r="C910" s="7"/>
      <c r="D910" s="7"/>
      <c r="E910" s="7"/>
      <c r="F910" s="7"/>
      <c r="G910" s="7"/>
    </row>
    <row r="911" spans="1:7" ht="15">
      <c r="A911" s="12"/>
      <c r="B911" s="50"/>
      <c r="C911" s="7"/>
      <c r="D911" s="7"/>
      <c r="E911" s="7"/>
      <c r="F911" s="7"/>
      <c r="G911" s="7"/>
    </row>
    <row r="912" spans="1:7" ht="15">
      <c r="A912" s="12"/>
      <c r="B912" s="50"/>
      <c r="C912" s="7"/>
      <c r="D912" s="7"/>
      <c r="E912" s="7"/>
      <c r="F912" s="7"/>
      <c r="G912" s="7"/>
    </row>
    <row r="913" spans="1:7" ht="15">
      <c r="A913" s="12"/>
      <c r="B913" s="50"/>
      <c r="C913" s="7"/>
      <c r="D913" s="7"/>
      <c r="E913" s="7"/>
      <c r="F913" s="7"/>
      <c r="G913" s="7"/>
    </row>
    <row r="914" spans="1:7" ht="15">
      <c r="A914" s="12"/>
      <c r="B914" s="50"/>
      <c r="C914" s="7"/>
      <c r="D914" s="7"/>
      <c r="E914" s="7"/>
      <c r="F914" s="7"/>
      <c r="G914" s="7"/>
    </row>
    <row r="915" spans="1:7" ht="15">
      <c r="A915" s="12"/>
      <c r="B915" s="50"/>
      <c r="C915" s="7"/>
      <c r="D915" s="7"/>
      <c r="E915" s="7"/>
      <c r="F915" s="7"/>
      <c r="G915" s="7"/>
    </row>
    <row r="916" spans="1:7" ht="15">
      <c r="A916" s="12"/>
      <c r="B916" s="50"/>
      <c r="C916" s="7"/>
      <c r="D916" s="7"/>
      <c r="E916" s="7"/>
      <c r="F916" s="7"/>
      <c r="G916" s="7"/>
    </row>
    <row r="917" spans="1:7" ht="15">
      <c r="A917" s="12"/>
      <c r="B917" s="50"/>
      <c r="C917" s="7"/>
      <c r="D917" s="7"/>
      <c r="E917" s="7"/>
      <c r="F917" s="7"/>
      <c r="G917" s="7"/>
    </row>
    <row r="918" spans="1:7" ht="15">
      <c r="A918" s="12"/>
      <c r="B918" s="50"/>
      <c r="C918" s="7"/>
      <c r="D918" s="7"/>
      <c r="E918" s="7"/>
      <c r="F918" s="7"/>
      <c r="G918" s="7"/>
    </row>
    <row r="919" spans="1:7" ht="15">
      <c r="A919" s="7"/>
      <c r="B919" s="50"/>
      <c r="C919" s="7"/>
      <c r="D919" s="7"/>
      <c r="E919" s="7"/>
      <c r="F919" s="7"/>
      <c r="G919" s="7"/>
    </row>
    <row r="920" spans="1:7" ht="15">
      <c r="A920" s="7"/>
      <c r="B920" s="50"/>
      <c r="C920" s="7"/>
      <c r="D920" s="7"/>
      <c r="E920" s="7"/>
      <c r="F920" s="7"/>
      <c r="G920" s="7"/>
    </row>
    <row r="921" spans="1:7" ht="15">
      <c r="A921" s="7"/>
      <c r="B921" s="50"/>
      <c r="C921" s="7"/>
      <c r="D921" s="7"/>
      <c r="E921" s="7"/>
      <c r="F921" s="7"/>
      <c r="G921" s="7"/>
    </row>
    <row r="922" spans="1:7" ht="15">
      <c r="A922" s="7"/>
      <c r="B922" s="50"/>
      <c r="C922" s="7"/>
      <c r="D922" s="7"/>
      <c r="E922" s="7"/>
      <c r="F922" s="7"/>
      <c r="G922" s="7"/>
    </row>
    <row r="923" spans="1:7" ht="15">
      <c r="A923" s="7"/>
      <c r="B923" s="50"/>
      <c r="C923" s="7"/>
      <c r="D923" s="7"/>
      <c r="E923" s="7"/>
      <c r="F923" s="7"/>
      <c r="G923" s="7"/>
    </row>
    <row r="924" spans="1:7" ht="15">
      <c r="A924" s="7"/>
      <c r="B924" s="50"/>
      <c r="C924" s="7"/>
      <c r="D924" s="7"/>
      <c r="E924" s="7"/>
      <c r="F924" s="7"/>
      <c r="G924" s="7"/>
    </row>
    <row r="925" spans="1:7" ht="15">
      <c r="A925" s="7"/>
      <c r="B925" s="50"/>
      <c r="C925" s="7"/>
      <c r="D925" s="7"/>
      <c r="E925" s="7"/>
      <c r="F925" s="7"/>
      <c r="G925" s="7"/>
    </row>
    <row r="926" spans="1:7" ht="15">
      <c r="A926" s="7"/>
      <c r="B926" s="50"/>
      <c r="C926" s="7"/>
      <c r="D926" s="7"/>
      <c r="E926" s="7"/>
      <c r="F926" s="7"/>
      <c r="G926" s="7"/>
    </row>
    <row r="927" spans="1:7" ht="15">
      <c r="A927" s="7"/>
      <c r="B927" s="50"/>
      <c r="C927" s="7"/>
      <c r="D927" s="7"/>
      <c r="E927" s="7"/>
      <c r="F927" s="7"/>
      <c r="G927" s="7"/>
    </row>
    <row r="928" spans="1:7" ht="15">
      <c r="A928" s="7"/>
      <c r="B928" s="50"/>
      <c r="C928" s="7"/>
      <c r="D928" s="7"/>
      <c r="E928" s="7"/>
      <c r="F928" s="7"/>
      <c r="G928" s="7"/>
    </row>
    <row r="929" spans="1:7" ht="15">
      <c r="A929" s="7"/>
      <c r="B929" s="50"/>
      <c r="C929" s="7"/>
      <c r="D929" s="7"/>
      <c r="E929" s="7"/>
      <c r="F929" s="7"/>
      <c r="G929" s="7"/>
    </row>
    <row r="930" spans="1:7" ht="15">
      <c r="A930" s="7"/>
      <c r="B930" s="50"/>
      <c r="C930" s="7"/>
      <c r="D930" s="7"/>
      <c r="E930" s="7"/>
      <c r="F930" s="7"/>
      <c r="G930" s="7"/>
    </row>
    <row r="931" spans="1:7" ht="15">
      <c r="A931" s="7"/>
      <c r="B931" s="50"/>
      <c r="C931" s="7"/>
      <c r="D931" s="7"/>
      <c r="E931" s="7"/>
      <c r="F931" s="7"/>
      <c r="G931" s="7"/>
    </row>
    <row r="932" spans="1:7" ht="15">
      <c r="A932" s="7"/>
      <c r="B932" s="50"/>
      <c r="C932" s="7"/>
      <c r="D932" s="7"/>
      <c r="E932" s="7"/>
      <c r="F932" s="7"/>
      <c r="G932" s="7"/>
    </row>
    <row r="933" spans="1:7" ht="15">
      <c r="A933" s="7"/>
      <c r="B933" s="50"/>
      <c r="C933" s="7"/>
      <c r="D933" s="7"/>
      <c r="E933" s="7"/>
      <c r="F933" s="7"/>
      <c r="G933" s="7"/>
    </row>
    <row r="934" spans="1:7" ht="15">
      <c r="A934" s="7"/>
      <c r="B934" s="50"/>
      <c r="C934" s="7"/>
      <c r="D934" s="7"/>
      <c r="E934" s="7"/>
      <c r="F934" s="7"/>
      <c r="G934" s="7"/>
    </row>
    <row r="935" spans="1:7" ht="15">
      <c r="A935" s="7"/>
      <c r="B935" s="50"/>
      <c r="C935" s="7"/>
      <c r="D935" s="7"/>
      <c r="E935" s="7"/>
      <c r="F935" s="7"/>
      <c r="G935" s="7"/>
    </row>
    <row r="936" spans="1:7" ht="15">
      <c r="A936" s="7"/>
      <c r="B936" s="50"/>
      <c r="C936" s="7"/>
      <c r="D936" s="7"/>
      <c r="E936" s="7"/>
      <c r="F936" s="7"/>
      <c r="G936" s="7"/>
    </row>
    <row r="937" spans="1:7" ht="15">
      <c r="A937" s="7"/>
      <c r="B937" s="50"/>
      <c r="C937" s="7"/>
      <c r="D937" s="7"/>
      <c r="E937" s="7"/>
      <c r="F937" s="7"/>
      <c r="G937" s="7"/>
    </row>
    <row r="938" spans="1:7" ht="15">
      <c r="A938" s="7"/>
      <c r="B938" s="50"/>
      <c r="C938" s="7"/>
      <c r="D938" s="7"/>
      <c r="E938" s="7"/>
      <c r="F938" s="7"/>
      <c r="G938" s="7"/>
    </row>
    <row r="939" spans="1:7" ht="15">
      <c r="A939" s="7"/>
      <c r="B939" s="50"/>
      <c r="C939" s="7"/>
      <c r="D939" s="7"/>
      <c r="E939" s="7"/>
      <c r="F939" s="7"/>
      <c r="G939" s="7"/>
    </row>
    <row r="940" spans="1:7" ht="15">
      <c r="A940" s="7"/>
      <c r="B940" s="50"/>
      <c r="C940" s="7"/>
      <c r="D940" s="7"/>
      <c r="E940" s="7"/>
      <c r="F940" s="7"/>
      <c r="G940" s="7"/>
    </row>
    <row r="941" spans="1:7" ht="15">
      <c r="A941" s="7"/>
      <c r="B941" s="50"/>
      <c r="C941" s="7"/>
      <c r="D941" s="7"/>
      <c r="E941" s="7"/>
      <c r="F941" s="7"/>
      <c r="G941" s="7"/>
    </row>
    <row r="942" spans="1:7" ht="15">
      <c r="A942" s="7"/>
      <c r="B942" s="50"/>
      <c r="C942" s="7"/>
      <c r="D942" s="7"/>
      <c r="E942" s="7"/>
      <c r="F942" s="7"/>
      <c r="G942" s="7"/>
    </row>
    <row r="943" spans="1:7" ht="15">
      <c r="A943" s="7"/>
      <c r="B943" s="50"/>
      <c r="C943" s="7"/>
      <c r="D943" s="7"/>
      <c r="E943" s="7"/>
      <c r="F943" s="7"/>
      <c r="G943" s="7"/>
    </row>
    <row r="944" spans="1:7" ht="15">
      <c r="A944" s="7"/>
      <c r="B944" s="50"/>
      <c r="C944" s="7"/>
      <c r="D944" s="7"/>
      <c r="E944" s="7"/>
      <c r="F944" s="7"/>
      <c r="G944" s="7"/>
    </row>
    <row r="945" spans="1:7" ht="15">
      <c r="A945" s="7"/>
      <c r="B945" s="50"/>
      <c r="C945" s="7"/>
      <c r="D945" s="7"/>
      <c r="E945" s="7"/>
      <c r="F945" s="7"/>
      <c r="G945" s="7"/>
    </row>
    <row r="946" spans="1:7" ht="15">
      <c r="A946" s="7"/>
      <c r="B946" s="50"/>
      <c r="C946" s="7"/>
      <c r="D946" s="7"/>
      <c r="E946" s="7"/>
      <c r="F946" s="7"/>
      <c r="G946" s="7"/>
    </row>
    <row r="947" spans="1:7" ht="15">
      <c r="A947" s="7"/>
      <c r="B947" s="50"/>
      <c r="C947" s="7"/>
      <c r="D947" s="7"/>
      <c r="E947" s="7"/>
      <c r="F947" s="7"/>
      <c r="G947" s="7"/>
    </row>
    <row r="948" spans="1:7" ht="15">
      <c r="A948" s="7"/>
      <c r="B948" s="50"/>
      <c r="C948" s="7"/>
      <c r="D948" s="7"/>
      <c r="E948" s="7"/>
      <c r="F948" s="7"/>
      <c r="G948" s="7"/>
    </row>
    <row r="949" spans="1:7" ht="15">
      <c r="A949" s="7"/>
      <c r="B949" s="50"/>
      <c r="C949" s="7"/>
      <c r="D949" s="7"/>
      <c r="E949" s="7"/>
      <c r="F949" s="7"/>
      <c r="G949" s="7"/>
    </row>
    <row r="950" spans="1:7" ht="15">
      <c r="A950" s="7"/>
      <c r="B950" s="50"/>
      <c r="C950" s="7"/>
      <c r="D950" s="7"/>
      <c r="E950" s="7"/>
      <c r="F950" s="7"/>
      <c r="G950" s="7"/>
    </row>
    <row r="951" spans="1:7" ht="15">
      <c r="A951" s="7"/>
      <c r="B951" s="50"/>
      <c r="C951" s="7"/>
      <c r="D951" s="7"/>
      <c r="E951" s="7"/>
      <c r="F951" s="7"/>
      <c r="G951" s="7"/>
    </row>
    <row r="952" spans="1:7" ht="15">
      <c r="A952" s="7"/>
      <c r="B952" s="50"/>
      <c r="C952" s="7"/>
      <c r="D952" s="7"/>
      <c r="E952" s="7"/>
      <c r="F952" s="7"/>
      <c r="G952" s="7"/>
    </row>
    <row r="953" spans="1:7" ht="15">
      <c r="A953" s="7"/>
      <c r="B953" s="50"/>
      <c r="C953" s="7"/>
      <c r="D953" s="7"/>
      <c r="E953" s="7"/>
      <c r="F953" s="7"/>
      <c r="G953" s="7"/>
    </row>
    <row r="954" spans="1:7" ht="15">
      <c r="A954" s="7"/>
      <c r="B954" s="50"/>
      <c r="C954" s="7"/>
      <c r="D954" s="7"/>
      <c r="E954" s="7"/>
      <c r="F954" s="7"/>
      <c r="G954" s="7"/>
    </row>
    <row r="955" spans="1:7" ht="15">
      <c r="A955" s="7"/>
      <c r="B955" s="50"/>
      <c r="C955" s="7"/>
      <c r="D955" s="7"/>
      <c r="E955" s="7"/>
      <c r="F955" s="7"/>
      <c r="G955" s="7"/>
    </row>
    <row r="956" spans="1:7" ht="15">
      <c r="A956" s="7"/>
      <c r="B956" s="50"/>
      <c r="C956" s="7"/>
      <c r="D956" s="7"/>
      <c r="E956" s="7"/>
      <c r="F956" s="7"/>
      <c r="G956" s="7"/>
    </row>
    <row r="957" spans="1:7" ht="15">
      <c r="A957" s="7"/>
      <c r="B957" s="50"/>
      <c r="C957" s="7"/>
      <c r="D957" s="7"/>
      <c r="E957" s="7"/>
      <c r="F957" s="7"/>
      <c r="G957" s="7"/>
    </row>
    <row r="958" spans="1:7" ht="15">
      <c r="A958" s="7"/>
      <c r="B958" s="50"/>
      <c r="C958" s="7"/>
      <c r="D958" s="7"/>
      <c r="E958" s="7"/>
      <c r="F958" s="7"/>
      <c r="G958" s="7"/>
    </row>
    <row r="959" spans="1:7" ht="15">
      <c r="A959" s="7"/>
      <c r="B959" s="50"/>
      <c r="C959" s="7"/>
      <c r="D959" s="7"/>
      <c r="E959" s="7"/>
      <c r="F959" s="7"/>
      <c r="G959" s="7"/>
    </row>
    <row r="960" spans="1:7" ht="15">
      <c r="A960" s="7"/>
      <c r="B960" s="50"/>
      <c r="C960" s="7"/>
      <c r="D960" s="7"/>
      <c r="E960" s="7"/>
      <c r="F960" s="7"/>
      <c r="G960" s="7"/>
    </row>
    <row r="961" spans="1:7" ht="15">
      <c r="A961" s="7"/>
      <c r="B961" s="50"/>
      <c r="C961" s="7"/>
      <c r="D961" s="7"/>
      <c r="E961" s="7"/>
      <c r="F961" s="7"/>
      <c r="G961" s="7"/>
    </row>
    <row r="962" spans="1:7" ht="15">
      <c r="A962" s="7"/>
      <c r="B962" s="50"/>
      <c r="C962" s="7"/>
      <c r="D962" s="7"/>
      <c r="E962" s="7"/>
      <c r="F962" s="7"/>
      <c r="G962" s="7"/>
    </row>
    <row r="963" spans="1:7" ht="15">
      <c r="A963" s="7"/>
      <c r="B963" s="50"/>
      <c r="C963" s="7"/>
      <c r="D963" s="7"/>
      <c r="E963" s="7"/>
      <c r="F963" s="7"/>
      <c r="G963" s="7"/>
    </row>
    <row r="964" spans="1:7" ht="15">
      <c r="A964" s="7"/>
      <c r="B964" s="50"/>
      <c r="C964" s="7"/>
      <c r="D964" s="7"/>
      <c r="E964" s="7"/>
      <c r="F964" s="7"/>
      <c r="G964" s="7"/>
    </row>
    <row r="965" spans="1:7" ht="15">
      <c r="A965" s="7"/>
      <c r="B965" s="50"/>
      <c r="C965" s="7"/>
      <c r="D965" s="7"/>
      <c r="E965" s="7"/>
      <c r="F965" s="7"/>
      <c r="G965" s="7"/>
    </row>
    <row r="966" spans="1:7" ht="15">
      <c r="A966" s="7"/>
      <c r="B966" s="50"/>
      <c r="C966" s="7"/>
      <c r="D966" s="7"/>
      <c r="E966" s="7"/>
      <c r="F966" s="7"/>
      <c r="G966" s="7"/>
    </row>
    <row r="967" spans="1:7" ht="15">
      <c r="A967" s="7"/>
      <c r="B967" s="50"/>
      <c r="C967" s="7"/>
      <c r="D967" s="7"/>
      <c r="E967" s="7"/>
      <c r="F967" s="7"/>
      <c r="G967" s="7"/>
    </row>
    <row r="968" spans="1:7" ht="15">
      <c r="A968" s="7"/>
      <c r="B968" s="50"/>
      <c r="C968" s="7"/>
      <c r="D968" s="7"/>
      <c r="E968" s="7"/>
      <c r="F968" s="7"/>
      <c r="G968" s="7"/>
    </row>
    <row r="969" spans="1:7" ht="15">
      <c r="A969" s="7"/>
      <c r="B969" s="50"/>
      <c r="C969" s="7"/>
      <c r="D969" s="7"/>
      <c r="E969" s="7"/>
      <c r="F969" s="7"/>
      <c r="G969" s="7"/>
    </row>
    <row r="970" spans="1:7" ht="15">
      <c r="A970" s="7"/>
      <c r="B970" s="50"/>
      <c r="C970" s="7"/>
      <c r="D970" s="7"/>
      <c r="E970" s="7"/>
      <c r="F970" s="7"/>
      <c r="G970" s="7"/>
    </row>
    <row r="971" spans="1:7" ht="15">
      <c r="A971" s="7"/>
      <c r="B971" s="50"/>
      <c r="C971" s="7"/>
      <c r="D971" s="7"/>
      <c r="E971" s="7"/>
      <c r="F971" s="7"/>
      <c r="G971" s="7"/>
    </row>
    <row r="972" spans="1:7" ht="15">
      <c r="A972" s="7"/>
      <c r="B972" s="50"/>
      <c r="C972" s="7"/>
      <c r="D972" s="7"/>
      <c r="E972" s="7"/>
      <c r="F972" s="7"/>
      <c r="G972" s="7"/>
    </row>
    <row r="973" spans="1:7" ht="15">
      <c r="A973" s="7"/>
      <c r="B973" s="50"/>
      <c r="C973" s="7"/>
      <c r="D973" s="7"/>
      <c r="E973" s="7"/>
      <c r="F973" s="7"/>
      <c r="G973" s="7"/>
    </row>
    <row r="974" spans="1:7" ht="15">
      <c r="A974" s="7"/>
      <c r="B974" s="50"/>
      <c r="C974" s="7"/>
      <c r="D974" s="7"/>
      <c r="E974" s="7"/>
      <c r="F974" s="7"/>
      <c r="G974" s="7"/>
    </row>
    <row r="975" spans="1:7" ht="15">
      <c r="A975" s="7"/>
      <c r="B975" s="50"/>
      <c r="C975" s="7"/>
      <c r="D975" s="7"/>
      <c r="E975" s="7"/>
      <c r="F975" s="7"/>
      <c r="G975" s="7"/>
    </row>
    <row r="976" spans="1:7" ht="15">
      <c r="A976" s="7"/>
      <c r="B976" s="50"/>
      <c r="C976" s="7"/>
      <c r="D976" s="7"/>
      <c r="E976" s="7"/>
      <c r="F976" s="7"/>
      <c r="G976" s="7"/>
    </row>
    <row r="977" spans="1:7" ht="15">
      <c r="A977" s="7"/>
      <c r="B977" s="50"/>
      <c r="C977" s="7"/>
      <c r="D977" s="7"/>
      <c r="E977" s="7"/>
      <c r="F977" s="7"/>
      <c r="G977" s="7"/>
    </row>
    <row r="978" spans="1:7" ht="15">
      <c r="A978" s="7"/>
      <c r="B978" s="50"/>
      <c r="C978" s="7"/>
      <c r="D978" s="7"/>
      <c r="E978" s="7"/>
      <c r="F978" s="7"/>
      <c r="G978" s="7"/>
    </row>
    <row r="979" spans="1:7" ht="15">
      <c r="A979" s="7"/>
      <c r="B979" s="50"/>
      <c r="C979" s="7"/>
      <c r="D979" s="7"/>
      <c r="E979" s="7"/>
      <c r="F979" s="7"/>
      <c r="G979" s="7"/>
    </row>
    <row r="980" spans="1:7" ht="15">
      <c r="A980" s="7"/>
      <c r="B980" s="50"/>
      <c r="C980" s="7"/>
      <c r="D980" s="7"/>
      <c r="E980" s="7"/>
      <c r="F980" s="7"/>
      <c r="G980" s="7"/>
    </row>
    <row r="981" spans="1:7" ht="15">
      <c r="A981" s="7"/>
      <c r="B981" s="50"/>
      <c r="C981" s="7"/>
      <c r="D981" s="7"/>
      <c r="E981" s="7"/>
      <c r="F981" s="7"/>
      <c r="G981" s="7"/>
    </row>
    <row r="982" spans="1:7" ht="15">
      <c r="A982" s="7"/>
      <c r="B982" s="50"/>
      <c r="C982" s="7"/>
      <c r="D982" s="7"/>
      <c r="E982" s="7"/>
      <c r="F982" s="7"/>
      <c r="G982" s="7"/>
    </row>
    <row r="983" spans="1:7" ht="15">
      <c r="A983" s="7"/>
      <c r="B983" s="50"/>
      <c r="C983" s="7"/>
      <c r="D983" s="7"/>
      <c r="E983" s="7"/>
      <c r="F983" s="7"/>
      <c r="G983" s="7"/>
    </row>
    <row r="984" spans="1:7" ht="15">
      <c r="A984" s="7"/>
      <c r="B984" s="50"/>
      <c r="C984" s="7"/>
      <c r="D984" s="7"/>
      <c r="E984" s="7"/>
      <c r="F984" s="7"/>
      <c r="G984" s="7"/>
    </row>
    <row r="985" spans="1:7" ht="15">
      <c r="A985" s="7"/>
      <c r="B985" s="50"/>
      <c r="C985" s="7"/>
      <c r="D985" s="7"/>
      <c r="E985" s="7"/>
      <c r="F985" s="7"/>
      <c r="G985" s="7"/>
    </row>
    <row r="986" spans="1:7" ht="15">
      <c r="A986" s="7"/>
      <c r="B986" s="50"/>
      <c r="C986" s="7"/>
      <c r="D986" s="7"/>
      <c r="E986" s="7"/>
      <c r="F986" s="7"/>
      <c r="G986" s="7"/>
    </row>
    <row r="987" spans="1:7" ht="15">
      <c r="A987" s="7"/>
      <c r="B987" s="50"/>
      <c r="C987" s="7"/>
      <c r="D987" s="7"/>
      <c r="E987" s="7"/>
      <c r="F987" s="7"/>
      <c r="G987" s="7"/>
    </row>
    <row r="988" spans="1:7" ht="15">
      <c r="A988" s="7"/>
      <c r="B988" s="50"/>
      <c r="C988" s="7"/>
      <c r="D988" s="7"/>
      <c r="E988" s="7"/>
      <c r="F988" s="7"/>
      <c r="G988" s="7"/>
    </row>
    <row r="989" spans="1:7" ht="15">
      <c r="A989" s="7"/>
      <c r="B989" s="50"/>
      <c r="C989" s="7"/>
      <c r="D989" s="7"/>
      <c r="E989" s="7"/>
      <c r="F989" s="7"/>
      <c r="G989" s="7"/>
    </row>
    <row r="990" spans="1:7" ht="15">
      <c r="A990" s="7"/>
      <c r="B990" s="50"/>
      <c r="C990" s="7"/>
      <c r="D990" s="7"/>
      <c r="E990" s="7"/>
      <c r="F990" s="7"/>
      <c r="G990" s="7"/>
    </row>
    <row r="991" spans="1:7" ht="15">
      <c r="A991" s="7"/>
      <c r="B991" s="50"/>
      <c r="C991" s="7"/>
      <c r="D991" s="7"/>
      <c r="E991" s="7"/>
      <c r="F991" s="7"/>
      <c r="G991" s="7"/>
    </row>
    <row r="992" spans="1:7" ht="15">
      <c r="A992" s="7"/>
      <c r="B992" s="50"/>
      <c r="C992" s="7"/>
      <c r="D992" s="7"/>
      <c r="E992" s="7"/>
      <c r="F992" s="7"/>
      <c r="G992" s="7"/>
    </row>
    <row r="993" spans="1:7" ht="15">
      <c r="A993" s="7"/>
      <c r="B993" s="50"/>
      <c r="C993" s="7"/>
      <c r="D993" s="7"/>
      <c r="E993" s="7"/>
      <c r="F993" s="7"/>
      <c r="G993" s="7"/>
    </row>
    <row r="994" spans="1:7" ht="15">
      <c r="A994" s="7"/>
      <c r="B994" s="50"/>
      <c r="C994" s="7"/>
      <c r="D994" s="7"/>
      <c r="E994" s="7"/>
      <c r="F994" s="7"/>
      <c r="G994" s="7"/>
    </row>
    <row r="995" spans="1:7" ht="15">
      <c r="A995" s="7"/>
      <c r="B995" s="50"/>
      <c r="C995" s="7"/>
      <c r="D995" s="7"/>
      <c r="E995" s="7"/>
      <c r="F995" s="7"/>
      <c r="G995" s="7"/>
    </row>
    <row r="996" spans="1:7" ht="15">
      <c r="A996" s="7"/>
      <c r="B996" s="50"/>
      <c r="C996" s="7"/>
      <c r="D996" s="7"/>
      <c r="E996" s="7"/>
      <c r="F996" s="7"/>
      <c r="G996" s="7"/>
    </row>
    <row r="997" spans="1:7" ht="15">
      <c r="A997" s="7"/>
      <c r="B997" s="50"/>
      <c r="C997" s="7"/>
      <c r="D997" s="7"/>
      <c r="E997" s="7"/>
      <c r="F997" s="7"/>
      <c r="G997" s="7"/>
    </row>
    <row r="998" spans="1:7" ht="15">
      <c r="A998" s="7"/>
      <c r="B998" s="50"/>
      <c r="C998" s="7"/>
      <c r="D998" s="7"/>
      <c r="E998" s="7"/>
      <c r="F998" s="7"/>
      <c r="G998" s="7"/>
    </row>
    <row r="999" spans="1:7" ht="15">
      <c r="A999" s="7"/>
      <c r="B999" s="50"/>
      <c r="C999" s="7"/>
      <c r="D999" s="7"/>
      <c r="E999" s="7"/>
      <c r="F999" s="7"/>
      <c r="G999" s="7"/>
    </row>
    <row r="1000" spans="1:7" ht="15">
      <c r="A1000" s="7"/>
      <c r="B1000" s="50"/>
      <c r="C1000" s="7"/>
      <c r="D1000" s="7"/>
      <c r="E1000" s="7"/>
      <c r="F1000" s="7"/>
      <c r="G1000" s="7"/>
    </row>
    <row r="1001" spans="1:7" ht="15">
      <c r="A1001" s="7"/>
      <c r="B1001" s="50"/>
      <c r="C1001" s="7"/>
      <c r="D1001" s="7"/>
      <c r="E1001" s="7"/>
      <c r="F1001" s="7"/>
      <c r="G1001" s="7"/>
    </row>
    <row r="1002" spans="1:7" ht="15">
      <c r="A1002" s="7"/>
      <c r="B1002" s="50"/>
      <c r="C1002" s="7"/>
      <c r="D1002" s="7"/>
      <c r="E1002" s="7"/>
      <c r="F1002" s="7"/>
      <c r="G1002" s="7"/>
    </row>
    <row r="1003" spans="1:7" ht="15">
      <c r="A1003" s="7"/>
      <c r="B1003" s="50"/>
      <c r="C1003" s="7"/>
      <c r="D1003" s="7"/>
      <c r="E1003" s="7"/>
      <c r="F1003" s="7"/>
      <c r="G1003" s="7"/>
    </row>
    <row r="1004" spans="1:7" ht="15">
      <c r="A1004" s="7"/>
      <c r="B1004" s="50"/>
      <c r="C1004" s="7"/>
      <c r="D1004" s="7"/>
      <c r="E1004" s="7"/>
      <c r="F1004" s="7"/>
      <c r="G1004" s="7"/>
    </row>
    <row r="1005" spans="1:7" ht="15">
      <c r="A1005" s="7"/>
      <c r="B1005" s="50"/>
      <c r="C1005" s="7"/>
      <c r="D1005" s="7"/>
      <c r="E1005" s="7"/>
      <c r="F1005" s="7"/>
      <c r="G1005" s="7"/>
    </row>
    <row r="1006" spans="1:7" ht="15">
      <c r="A1006" s="7"/>
      <c r="B1006" s="50"/>
      <c r="C1006" s="7"/>
      <c r="D1006" s="7"/>
      <c r="E1006" s="7"/>
      <c r="F1006" s="7"/>
      <c r="G1006" s="7"/>
    </row>
    <row r="1007" spans="1:7" ht="15">
      <c r="A1007" s="7"/>
      <c r="B1007" s="50"/>
      <c r="C1007" s="7"/>
      <c r="D1007" s="7"/>
      <c r="E1007" s="7"/>
      <c r="F1007" s="7"/>
      <c r="G1007" s="7"/>
    </row>
    <row r="1008" spans="1:7" ht="15">
      <c r="A1008" s="7"/>
      <c r="B1008" s="50"/>
      <c r="C1008" s="7"/>
      <c r="D1008" s="7"/>
      <c r="E1008" s="7"/>
      <c r="F1008" s="7"/>
      <c r="G1008" s="7"/>
    </row>
    <row r="1009" spans="1:7" ht="15">
      <c r="A1009" s="7"/>
      <c r="B1009" s="50"/>
      <c r="C1009" s="7"/>
      <c r="D1009" s="7"/>
      <c r="E1009" s="7"/>
      <c r="F1009" s="7"/>
      <c r="G1009" s="7"/>
    </row>
    <row r="1010" spans="1:7" ht="15">
      <c r="A1010" s="7"/>
      <c r="B1010" s="50"/>
      <c r="C1010" s="7"/>
      <c r="D1010" s="7"/>
      <c r="E1010" s="7"/>
      <c r="F1010" s="7"/>
      <c r="G1010" s="7"/>
    </row>
    <row r="1011" spans="1:7" ht="15">
      <c r="A1011" s="7"/>
      <c r="B1011" s="50"/>
      <c r="C1011" s="7"/>
      <c r="D1011" s="7"/>
      <c r="E1011" s="7"/>
      <c r="F1011" s="7"/>
      <c r="G1011" s="7"/>
    </row>
    <row r="1012" spans="1:7" ht="15">
      <c r="A1012" s="7"/>
      <c r="B1012" s="50"/>
      <c r="C1012" s="7"/>
      <c r="D1012" s="7"/>
      <c r="E1012" s="7"/>
      <c r="F1012" s="7"/>
      <c r="G1012" s="7"/>
    </row>
    <row r="1013" spans="1:7" ht="15">
      <c r="A1013" s="7"/>
      <c r="B1013" s="50"/>
      <c r="C1013" s="7"/>
      <c r="D1013" s="7"/>
      <c r="E1013" s="7"/>
      <c r="F1013" s="7"/>
      <c r="G1013" s="7"/>
    </row>
    <row r="1014" spans="1:7" ht="15">
      <c r="A1014" s="7"/>
      <c r="B1014" s="50"/>
      <c r="C1014" s="7"/>
      <c r="D1014" s="7"/>
      <c r="E1014" s="7"/>
      <c r="F1014" s="7"/>
      <c r="G1014" s="7"/>
    </row>
    <row r="1015" spans="1:7" ht="15">
      <c r="A1015" s="7"/>
      <c r="B1015" s="50"/>
      <c r="C1015" s="7"/>
      <c r="D1015" s="7"/>
      <c r="E1015" s="7"/>
      <c r="F1015" s="7"/>
      <c r="G1015" s="7"/>
    </row>
    <row r="1016" spans="1:7" ht="15">
      <c r="A1016" s="7"/>
      <c r="B1016" s="50"/>
      <c r="C1016" s="7"/>
      <c r="D1016" s="7"/>
      <c r="E1016" s="7"/>
      <c r="F1016" s="7"/>
      <c r="G1016" s="7"/>
    </row>
    <row r="1017" spans="1:7" ht="15">
      <c r="A1017" s="7"/>
      <c r="B1017" s="50"/>
      <c r="C1017" s="7"/>
      <c r="D1017" s="7"/>
      <c r="E1017" s="7"/>
      <c r="F1017" s="7"/>
      <c r="G1017" s="7"/>
    </row>
    <row r="1018" spans="1:7" ht="15">
      <c r="A1018" s="7"/>
      <c r="B1018" s="50"/>
      <c r="C1018" s="7"/>
      <c r="D1018" s="7"/>
      <c r="E1018" s="7"/>
      <c r="F1018" s="7"/>
      <c r="G1018" s="7"/>
    </row>
    <row r="1019" spans="1:7" ht="15">
      <c r="A1019" s="7"/>
      <c r="B1019" s="50"/>
      <c r="C1019" s="7"/>
      <c r="D1019" s="7"/>
      <c r="E1019" s="7"/>
      <c r="F1019" s="7"/>
      <c r="G1019" s="7"/>
    </row>
    <row r="1020" spans="1:7" ht="15">
      <c r="A1020" s="7"/>
      <c r="B1020" s="50"/>
      <c r="C1020" s="7"/>
      <c r="D1020" s="7"/>
      <c r="E1020" s="7"/>
      <c r="F1020" s="7"/>
      <c r="G1020" s="7"/>
    </row>
    <row r="1021" spans="1:7" ht="15">
      <c r="A1021" s="7"/>
      <c r="B1021" s="50"/>
      <c r="C1021" s="7"/>
      <c r="D1021" s="7"/>
      <c r="E1021" s="7"/>
      <c r="F1021" s="7"/>
      <c r="G1021" s="7"/>
    </row>
    <row r="1022" spans="1:7" ht="15">
      <c r="A1022" s="7"/>
      <c r="B1022" s="50"/>
      <c r="C1022" s="7"/>
      <c r="D1022" s="7"/>
      <c r="E1022" s="7"/>
      <c r="F1022" s="7"/>
      <c r="G1022" s="7"/>
    </row>
    <row r="1023" spans="1:7" ht="15">
      <c r="A1023" s="7"/>
      <c r="B1023" s="50"/>
      <c r="C1023" s="7"/>
      <c r="D1023" s="7"/>
      <c r="E1023" s="7"/>
      <c r="F1023" s="7"/>
      <c r="G1023" s="7"/>
    </row>
    <row r="1024" spans="1:7" ht="15">
      <c r="A1024" s="7"/>
      <c r="B1024" s="50"/>
      <c r="C1024" s="7"/>
      <c r="D1024" s="7"/>
      <c r="E1024" s="7"/>
      <c r="F1024" s="7"/>
      <c r="G1024" s="7"/>
    </row>
    <row r="1025" spans="1:7" ht="15">
      <c r="A1025" s="7"/>
      <c r="B1025" s="50"/>
      <c r="C1025" s="7"/>
      <c r="D1025" s="7"/>
      <c r="E1025" s="7"/>
      <c r="F1025" s="7"/>
      <c r="G1025" s="7"/>
    </row>
    <row r="1026" spans="1:7" ht="15">
      <c r="A1026" s="7"/>
      <c r="B1026" s="50"/>
      <c r="C1026" s="7"/>
      <c r="D1026" s="7"/>
      <c r="E1026" s="7"/>
      <c r="F1026" s="7"/>
      <c r="G1026" s="7"/>
    </row>
    <row r="1027" spans="1:7" ht="15">
      <c r="A1027" s="7"/>
      <c r="B1027" s="50"/>
      <c r="C1027" s="7"/>
      <c r="D1027" s="7"/>
      <c r="E1027" s="7"/>
      <c r="F1027" s="7"/>
      <c r="G1027" s="7"/>
    </row>
    <row r="1028" spans="1:7" ht="15">
      <c r="A1028" s="7"/>
      <c r="B1028" s="50"/>
      <c r="C1028" s="7"/>
      <c r="D1028" s="7"/>
      <c r="E1028" s="7"/>
      <c r="F1028" s="7"/>
      <c r="G1028" s="7"/>
    </row>
    <row r="1029" spans="1:7" ht="15">
      <c r="A1029" s="7"/>
      <c r="B1029" s="50"/>
      <c r="C1029" s="7"/>
      <c r="D1029" s="7"/>
      <c r="E1029" s="7"/>
      <c r="F1029" s="7"/>
      <c r="G1029" s="7"/>
    </row>
    <row r="1030" spans="1:7" ht="15">
      <c r="A1030" s="7"/>
      <c r="B1030" s="50"/>
      <c r="C1030" s="7"/>
      <c r="D1030" s="7"/>
      <c r="E1030" s="7"/>
      <c r="F1030" s="7"/>
      <c r="G1030" s="7"/>
    </row>
    <row r="1031" spans="1:7" ht="15">
      <c r="A1031" s="7"/>
      <c r="B1031" s="50"/>
      <c r="C1031" s="7"/>
      <c r="D1031" s="7"/>
      <c r="E1031" s="7"/>
      <c r="F1031" s="7"/>
      <c r="G1031" s="7"/>
    </row>
    <row r="1032" spans="1:7" ht="15">
      <c r="A1032" s="7"/>
      <c r="B1032" s="50"/>
      <c r="C1032" s="7"/>
      <c r="D1032" s="7"/>
      <c r="E1032" s="7"/>
      <c r="F1032" s="7"/>
      <c r="G1032" s="7"/>
    </row>
    <row r="1033" spans="1:7" ht="15">
      <c r="A1033" s="7"/>
      <c r="B1033" s="50"/>
      <c r="C1033" s="7"/>
      <c r="D1033" s="7"/>
      <c r="E1033" s="7"/>
      <c r="F1033" s="7"/>
      <c r="G1033" s="7"/>
    </row>
    <row r="1034" spans="1:7" ht="15">
      <c r="A1034" s="7"/>
      <c r="B1034" s="50"/>
      <c r="C1034" s="7"/>
      <c r="D1034" s="7"/>
      <c r="E1034" s="7"/>
      <c r="F1034" s="7"/>
      <c r="G1034" s="7"/>
    </row>
    <row r="1035" spans="1:7" ht="15">
      <c r="A1035" s="7"/>
      <c r="B1035" s="50"/>
      <c r="C1035" s="7"/>
      <c r="D1035" s="7"/>
      <c r="E1035" s="7"/>
      <c r="F1035" s="7"/>
      <c r="G1035" s="7"/>
    </row>
    <row r="1036" spans="1:7" ht="15">
      <c r="A1036" s="7"/>
      <c r="B1036" s="50"/>
      <c r="C1036" s="7"/>
      <c r="D1036" s="7"/>
      <c r="E1036" s="7"/>
      <c r="F1036" s="7"/>
      <c r="G1036" s="7"/>
    </row>
    <row r="1037" spans="1:7" ht="15">
      <c r="A1037" s="7"/>
      <c r="B1037" s="50"/>
      <c r="C1037" s="7"/>
      <c r="D1037" s="7"/>
      <c r="E1037" s="7"/>
      <c r="F1037" s="7"/>
      <c r="G1037" s="7"/>
    </row>
    <row r="1038" spans="1:7" ht="15">
      <c r="A1038" s="7"/>
      <c r="B1038" s="50"/>
      <c r="C1038" s="7"/>
      <c r="D1038" s="7"/>
      <c r="E1038" s="7"/>
      <c r="F1038" s="7"/>
      <c r="G1038" s="7"/>
    </row>
    <row r="1039" spans="1:7" ht="15">
      <c r="A1039" s="7"/>
      <c r="B1039" s="50"/>
      <c r="C1039" s="7"/>
      <c r="D1039" s="7"/>
      <c r="E1039" s="7"/>
      <c r="F1039" s="7"/>
      <c r="G1039" s="7"/>
    </row>
    <row r="1040" spans="1:7" ht="15">
      <c r="A1040" s="7"/>
      <c r="B1040" s="50"/>
      <c r="C1040" s="7"/>
      <c r="D1040" s="7"/>
      <c r="E1040" s="7"/>
      <c r="F1040" s="7"/>
      <c r="G1040" s="7"/>
    </row>
    <row r="1041" spans="1:7" ht="15">
      <c r="A1041" s="7"/>
      <c r="B1041" s="50"/>
      <c r="C1041" s="7"/>
      <c r="D1041" s="7"/>
      <c r="E1041" s="7"/>
      <c r="F1041" s="7"/>
      <c r="G1041" s="7"/>
    </row>
    <row r="1042" spans="1:7" ht="15">
      <c r="A1042" s="7"/>
      <c r="B1042" s="50"/>
      <c r="C1042" s="7"/>
      <c r="D1042" s="7"/>
      <c r="E1042" s="7"/>
      <c r="F1042" s="7"/>
      <c r="G1042" s="7"/>
    </row>
    <row r="1043" spans="1:7" ht="15">
      <c r="A1043" s="7"/>
      <c r="B1043" s="50"/>
      <c r="C1043" s="7"/>
      <c r="D1043" s="7"/>
      <c r="E1043" s="7"/>
      <c r="F1043" s="7"/>
      <c r="G1043" s="7"/>
    </row>
    <row r="1044" spans="1:7" ht="15">
      <c r="A1044" s="7"/>
      <c r="B1044" s="50"/>
      <c r="C1044" s="7"/>
      <c r="D1044" s="7"/>
      <c r="E1044" s="7"/>
      <c r="F1044" s="7"/>
      <c r="G1044" s="7"/>
    </row>
    <row r="1045" spans="1:7" ht="15">
      <c r="A1045" s="7"/>
      <c r="B1045" s="50"/>
      <c r="C1045" s="7"/>
      <c r="D1045" s="7"/>
      <c r="E1045" s="7"/>
      <c r="F1045" s="7"/>
      <c r="G1045" s="7"/>
    </row>
    <row r="1046" spans="1:7" ht="15">
      <c r="A1046" s="7"/>
      <c r="B1046" s="50"/>
      <c r="C1046" s="7"/>
      <c r="D1046" s="7"/>
      <c r="E1046" s="7"/>
      <c r="F1046" s="7"/>
      <c r="G1046" s="7"/>
    </row>
    <row r="1047" spans="1:7" ht="15">
      <c r="A1047" s="7"/>
      <c r="B1047" s="50"/>
      <c r="C1047" s="7"/>
      <c r="D1047" s="7"/>
      <c r="E1047" s="7"/>
      <c r="F1047" s="7"/>
      <c r="G1047" s="7"/>
    </row>
    <row r="1048" spans="1:7" ht="15">
      <c r="A1048" s="7"/>
      <c r="B1048" s="50"/>
      <c r="C1048" s="7"/>
      <c r="D1048" s="7"/>
      <c r="E1048" s="7"/>
      <c r="F1048" s="7"/>
      <c r="G1048" s="7"/>
    </row>
    <row r="1049" spans="1:7" ht="15">
      <c r="A1049" s="7"/>
      <c r="B1049" s="50"/>
      <c r="C1049" s="7"/>
      <c r="D1049" s="7"/>
      <c r="E1049" s="7"/>
      <c r="F1049" s="7"/>
      <c r="G1049" s="7"/>
    </row>
    <row r="1050" spans="1:7" ht="15">
      <c r="A1050" s="7"/>
      <c r="B1050" s="50"/>
      <c r="C1050" s="7"/>
      <c r="D1050" s="7"/>
      <c r="E1050" s="7"/>
      <c r="F1050" s="7"/>
      <c r="G1050" s="7"/>
    </row>
    <row r="1051" spans="1:7" ht="15">
      <c r="A1051" s="7"/>
      <c r="B1051" s="50"/>
      <c r="C1051" s="7"/>
      <c r="D1051" s="7"/>
      <c r="E1051" s="7"/>
      <c r="F1051" s="7"/>
      <c r="G1051" s="7"/>
    </row>
    <row r="1052" spans="1:7" ht="15">
      <c r="A1052" s="7"/>
      <c r="B1052" s="50"/>
      <c r="C1052" s="7"/>
      <c r="D1052" s="7"/>
      <c r="E1052" s="7"/>
      <c r="F1052" s="7"/>
      <c r="G1052" s="7"/>
    </row>
    <row r="1053" spans="1:7" ht="15">
      <c r="A1053" s="7"/>
      <c r="B1053" s="50"/>
      <c r="C1053" s="7"/>
      <c r="D1053" s="7"/>
      <c r="E1053" s="7"/>
      <c r="F1053" s="7"/>
      <c r="G1053" s="7"/>
    </row>
    <row r="1054" spans="1:7" ht="15">
      <c r="A1054" s="7"/>
      <c r="B1054" s="50"/>
      <c r="C1054" s="7"/>
      <c r="D1054" s="7"/>
      <c r="E1054" s="7"/>
      <c r="F1054" s="7"/>
      <c r="G1054" s="7"/>
    </row>
    <row r="1055" spans="1:7" ht="15">
      <c r="A1055" s="7"/>
      <c r="B1055" s="50"/>
      <c r="C1055" s="7"/>
      <c r="D1055" s="7"/>
      <c r="E1055" s="7"/>
      <c r="F1055" s="7"/>
      <c r="G1055" s="7"/>
    </row>
    <row r="1056" spans="1:7" ht="15">
      <c r="A1056" s="7"/>
      <c r="B1056" s="50"/>
      <c r="C1056" s="7"/>
      <c r="D1056" s="7"/>
      <c r="E1056" s="7"/>
      <c r="F1056" s="7"/>
      <c r="G1056" s="7"/>
    </row>
    <row r="1057" spans="1:7" ht="15">
      <c r="A1057" s="7"/>
      <c r="B1057" s="50"/>
      <c r="C1057" s="7"/>
      <c r="D1057" s="7"/>
      <c r="E1057" s="7"/>
      <c r="F1057" s="7"/>
      <c r="G1057" s="7"/>
    </row>
    <row r="1058" spans="1:7" ht="15">
      <c r="A1058" s="7"/>
      <c r="B1058" s="50"/>
      <c r="C1058" s="7"/>
      <c r="D1058" s="7"/>
      <c r="E1058" s="7"/>
      <c r="F1058" s="7"/>
      <c r="G1058" s="7"/>
    </row>
    <row r="1059" spans="1:7" ht="15">
      <c r="A1059" s="7"/>
      <c r="B1059" s="50"/>
      <c r="C1059" s="7"/>
      <c r="D1059" s="7"/>
      <c r="E1059" s="7"/>
      <c r="F1059" s="7"/>
      <c r="G1059" s="7"/>
    </row>
    <row r="1060" spans="1:7" ht="15">
      <c r="A1060" s="7"/>
      <c r="B1060" s="50"/>
      <c r="C1060" s="7"/>
      <c r="D1060" s="7"/>
      <c r="E1060" s="7"/>
      <c r="F1060" s="7"/>
      <c r="G1060" s="7"/>
    </row>
    <row r="1061" spans="1:7" ht="15">
      <c r="A1061" s="7"/>
      <c r="B1061" s="50"/>
      <c r="C1061" s="7"/>
      <c r="D1061" s="7"/>
      <c r="E1061" s="7"/>
      <c r="F1061" s="7"/>
      <c r="G1061" s="7"/>
    </row>
    <row r="1062" spans="1:7" ht="15">
      <c r="A1062" s="7"/>
      <c r="B1062" s="50"/>
      <c r="C1062" s="7"/>
      <c r="D1062" s="7"/>
      <c r="E1062" s="7"/>
      <c r="F1062" s="7"/>
      <c r="G1062" s="7"/>
    </row>
    <row r="1063" spans="1:7" ht="15">
      <c r="A1063" s="7"/>
      <c r="B1063" s="50"/>
      <c r="C1063" s="7"/>
      <c r="D1063" s="7"/>
      <c r="E1063" s="7"/>
      <c r="F1063" s="7"/>
      <c r="G1063" s="7"/>
    </row>
    <row r="1064" spans="1:7" ht="15">
      <c r="A1064" s="7"/>
      <c r="B1064" s="50"/>
      <c r="C1064" s="7"/>
      <c r="D1064" s="7"/>
      <c r="E1064" s="7"/>
      <c r="F1064" s="7"/>
      <c r="G1064" s="7"/>
    </row>
    <row r="1065" spans="1:7" ht="15">
      <c r="A1065" s="7"/>
      <c r="B1065" s="50"/>
      <c r="C1065" s="7"/>
      <c r="D1065" s="7"/>
      <c r="E1065" s="7"/>
      <c r="F1065" s="7"/>
      <c r="G1065" s="7"/>
    </row>
    <row r="1066" spans="1:7" ht="15">
      <c r="A1066" s="7"/>
      <c r="B1066" s="50"/>
      <c r="C1066" s="7"/>
      <c r="D1066" s="7"/>
      <c r="E1066" s="7"/>
      <c r="F1066" s="7"/>
      <c r="G1066" s="7"/>
    </row>
    <row r="1067" spans="1:7" ht="15">
      <c r="A1067" s="7"/>
      <c r="B1067" s="50"/>
      <c r="C1067" s="7"/>
      <c r="D1067" s="7"/>
      <c r="E1067" s="7"/>
      <c r="F1067" s="7"/>
      <c r="G1067" s="7"/>
    </row>
    <row r="1068" spans="1:7" ht="15">
      <c r="A1068" s="7"/>
      <c r="B1068" s="50"/>
      <c r="C1068" s="7"/>
      <c r="D1068" s="7"/>
      <c r="E1068" s="7"/>
      <c r="F1068" s="7"/>
      <c r="G1068" s="7"/>
    </row>
    <row r="1069" spans="1:7" ht="15">
      <c r="A1069" s="7"/>
      <c r="B1069" s="50"/>
      <c r="C1069" s="7"/>
      <c r="D1069" s="7"/>
      <c r="E1069" s="7"/>
      <c r="F1069" s="7"/>
      <c r="G1069" s="7"/>
    </row>
    <row r="1070" spans="1:7" ht="15">
      <c r="A1070" s="7"/>
      <c r="B1070" s="50"/>
      <c r="C1070" s="7"/>
      <c r="D1070" s="7"/>
      <c r="E1070" s="7"/>
      <c r="F1070" s="7"/>
      <c r="G1070" s="7"/>
    </row>
    <row r="1071" spans="1:7" ht="15">
      <c r="A1071" s="7"/>
      <c r="B1071" s="50"/>
      <c r="C1071" s="7"/>
      <c r="D1071" s="7"/>
      <c r="E1071" s="7"/>
      <c r="F1071" s="7"/>
      <c r="G1071" s="7"/>
    </row>
    <row r="1072" spans="1:7" ht="15">
      <c r="A1072" s="7"/>
      <c r="B1072" s="50"/>
      <c r="C1072" s="7"/>
      <c r="D1072" s="7"/>
      <c r="E1072" s="7"/>
      <c r="F1072" s="7"/>
      <c r="G1072" s="7"/>
    </row>
    <row r="1073" spans="1:7" ht="15">
      <c r="A1073" s="7"/>
      <c r="B1073" s="50"/>
      <c r="C1073" s="7"/>
      <c r="D1073" s="7"/>
      <c r="E1073" s="7"/>
      <c r="F1073" s="7"/>
      <c r="G1073" s="7"/>
    </row>
    <row r="1074" spans="1:7" ht="15">
      <c r="A1074" s="7"/>
      <c r="B1074" s="50"/>
      <c r="C1074" s="7"/>
      <c r="D1074" s="7"/>
      <c r="E1074" s="7"/>
      <c r="F1074" s="7"/>
      <c r="G1074" s="7"/>
    </row>
    <row r="1075" spans="1:7" ht="15">
      <c r="A1075" s="7"/>
      <c r="B1075" s="50"/>
      <c r="C1075" s="7"/>
      <c r="D1075" s="7"/>
      <c r="E1075" s="7"/>
      <c r="F1075" s="7"/>
      <c r="G1075" s="7"/>
    </row>
    <row r="1076" spans="1:7" ht="15">
      <c r="A1076" s="7"/>
      <c r="B1076" s="50"/>
      <c r="C1076" s="7"/>
      <c r="D1076" s="7"/>
      <c r="E1076" s="7"/>
      <c r="F1076" s="7"/>
      <c r="G1076" s="7"/>
    </row>
    <row r="1077" spans="1:7" ht="15">
      <c r="A1077" s="7"/>
      <c r="B1077" s="50"/>
      <c r="C1077" s="7"/>
      <c r="D1077" s="7"/>
      <c r="E1077" s="7"/>
      <c r="F1077" s="7"/>
      <c r="G1077" s="7"/>
    </row>
    <row r="1078" spans="1:7" ht="15">
      <c r="A1078" s="7"/>
      <c r="B1078" s="50"/>
      <c r="C1078" s="7"/>
      <c r="D1078" s="7"/>
      <c r="E1078" s="7"/>
      <c r="F1078" s="7"/>
      <c r="G1078" s="7"/>
    </row>
    <row r="1079" spans="1:7" ht="15">
      <c r="A1079" s="7"/>
      <c r="B1079" s="50"/>
      <c r="C1079" s="7"/>
      <c r="D1079" s="7"/>
      <c r="E1079" s="7"/>
      <c r="F1079" s="7"/>
      <c r="G1079" s="7"/>
    </row>
    <row r="1080" spans="1:7" ht="15">
      <c r="A1080" s="7"/>
      <c r="B1080" s="50"/>
      <c r="C1080" s="7"/>
      <c r="D1080" s="7"/>
      <c r="E1080" s="7"/>
      <c r="F1080" s="7"/>
      <c r="G1080" s="7"/>
    </row>
    <row r="1081" spans="1:7" ht="15">
      <c r="A1081" s="7"/>
      <c r="B1081" s="50"/>
      <c r="C1081" s="7"/>
      <c r="D1081" s="7"/>
      <c r="E1081" s="7"/>
      <c r="F1081" s="7"/>
      <c r="G1081" s="7"/>
    </row>
    <row r="1082" spans="1:7" ht="15">
      <c r="A1082" s="7"/>
      <c r="B1082" s="50"/>
      <c r="C1082" s="7"/>
      <c r="D1082" s="7"/>
      <c r="E1082" s="7"/>
      <c r="F1082" s="7"/>
      <c r="G1082" s="7"/>
    </row>
    <row r="1083" spans="1:7" ht="15">
      <c r="A1083" s="7"/>
      <c r="B1083" s="50"/>
      <c r="C1083" s="7"/>
      <c r="D1083" s="7"/>
      <c r="E1083" s="7"/>
      <c r="F1083" s="7"/>
      <c r="G1083" s="7"/>
    </row>
    <row r="1084" spans="1:7" ht="15">
      <c r="A1084" s="7"/>
      <c r="B1084" s="50"/>
      <c r="C1084" s="7"/>
      <c r="D1084" s="7"/>
      <c r="E1084" s="7"/>
      <c r="F1084" s="7"/>
      <c r="G1084" s="7"/>
    </row>
    <row r="1085" spans="1:7" ht="15">
      <c r="A1085" s="7"/>
      <c r="B1085" s="50"/>
      <c r="C1085" s="7"/>
      <c r="D1085" s="7"/>
      <c r="E1085" s="7"/>
      <c r="F1085" s="7"/>
      <c r="G1085" s="7"/>
    </row>
    <row r="1086" spans="1:7" ht="15">
      <c r="A1086" s="7"/>
      <c r="B1086" s="50"/>
      <c r="C1086" s="7"/>
      <c r="D1086" s="7"/>
      <c r="E1086" s="7"/>
      <c r="F1086" s="7"/>
      <c r="G1086" s="7"/>
    </row>
    <row r="1087" ht="12.75">
      <c r="B1087" s="3"/>
    </row>
    <row r="1088" ht="12.75">
      <c r="B1088" s="3"/>
    </row>
    <row r="1089" ht="12.75">
      <c r="B1089" s="3"/>
    </row>
    <row r="1090" ht="12.75">
      <c r="B1090" s="3"/>
    </row>
    <row r="1091" ht="12.75">
      <c r="B1091" s="3"/>
    </row>
    <row r="1092" ht="12.75">
      <c r="B1092" s="3"/>
    </row>
    <row r="1093" ht="12.75">
      <c r="B1093" s="3"/>
    </row>
    <row r="1094" ht="12.75">
      <c r="B1094" s="3"/>
    </row>
    <row r="1095" ht="12.75">
      <c r="B1095" s="3"/>
    </row>
    <row r="1096" ht="12.75">
      <c r="B1096" s="3"/>
    </row>
    <row r="1097" ht="12.75">
      <c r="B1097" s="3"/>
    </row>
    <row r="1098" ht="12.75">
      <c r="B1098" s="3"/>
    </row>
    <row r="1099" ht="12.75">
      <c r="B1099" s="3"/>
    </row>
    <row r="1100" ht="12.75">
      <c r="B1100" s="3"/>
    </row>
    <row r="1101" ht="12.75">
      <c r="B1101" s="3"/>
    </row>
    <row r="1102" ht="12.75">
      <c r="B1102" s="3"/>
    </row>
    <row r="1103" ht="12.75">
      <c r="B1103" s="3"/>
    </row>
    <row r="1104" ht="12.75">
      <c r="B1104" s="3"/>
    </row>
    <row r="1105" ht="12.75">
      <c r="B1105" s="3"/>
    </row>
    <row r="1106" ht="12.75">
      <c r="B1106" s="3"/>
    </row>
    <row r="1107" ht="12.75">
      <c r="B1107" s="3"/>
    </row>
    <row r="1108" ht="12.75">
      <c r="B1108" s="3"/>
    </row>
    <row r="1109" ht="12.75">
      <c r="B1109" s="3"/>
    </row>
    <row r="1110" ht="12.75">
      <c r="B1110" s="3"/>
    </row>
    <row r="1111" ht="12.75">
      <c r="B1111" s="3"/>
    </row>
    <row r="1112" ht="12.75">
      <c r="B1112" s="3"/>
    </row>
    <row r="1113" ht="12.75">
      <c r="B1113" s="3"/>
    </row>
    <row r="1114" ht="12.75">
      <c r="B1114" s="3"/>
    </row>
    <row r="1115" ht="12.75">
      <c r="B1115" s="3"/>
    </row>
    <row r="1116" ht="12.75">
      <c r="B1116" s="3"/>
    </row>
    <row r="1117" ht="12.75">
      <c r="B1117" s="3"/>
    </row>
    <row r="1118" ht="12.75">
      <c r="B1118" s="3"/>
    </row>
    <row r="1119" ht="12.75">
      <c r="B1119" s="3"/>
    </row>
    <row r="1120" ht="12.75">
      <c r="B1120" s="3"/>
    </row>
    <row r="1121" ht="12.75">
      <c r="B1121" s="3"/>
    </row>
    <row r="1122" ht="12.75">
      <c r="B1122" s="3"/>
    </row>
    <row r="1123" ht="12.75">
      <c r="B1123" s="3"/>
    </row>
    <row r="1124" ht="12.75">
      <c r="B1124" s="3"/>
    </row>
    <row r="1125" ht="12.75">
      <c r="B1125" s="3"/>
    </row>
    <row r="1126" ht="12.75">
      <c r="B1126" s="3"/>
    </row>
    <row r="1127" ht="12.75">
      <c r="B1127" s="3"/>
    </row>
    <row r="1128" ht="12.75">
      <c r="B1128" s="3"/>
    </row>
    <row r="1129" ht="12.75">
      <c r="B1129" s="3"/>
    </row>
    <row r="1130" ht="12.75">
      <c r="B1130" s="3"/>
    </row>
    <row r="1131" ht="12.75">
      <c r="B1131" s="3"/>
    </row>
    <row r="1132" ht="12.75">
      <c r="B1132" s="3"/>
    </row>
    <row r="1133" ht="12.75">
      <c r="B1133" s="3"/>
    </row>
    <row r="1134" ht="12.75">
      <c r="B1134" s="3"/>
    </row>
    <row r="1135" ht="12.75">
      <c r="B1135" s="3"/>
    </row>
    <row r="1136" ht="12.75">
      <c r="B1136" s="3"/>
    </row>
    <row r="1137" ht="12.75">
      <c r="B1137" s="3"/>
    </row>
    <row r="1138" ht="12.75">
      <c r="B1138" s="3"/>
    </row>
    <row r="1139" ht="12.75">
      <c r="B1139" s="3"/>
    </row>
    <row r="1140" ht="12.75">
      <c r="B1140" s="3"/>
    </row>
    <row r="1141" ht="12.75">
      <c r="B1141" s="3"/>
    </row>
    <row r="1142" ht="12.75">
      <c r="B1142" s="3"/>
    </row>
    <row r="1143" ht="12.75">
      <c r="B1143" s="3"/>
    </row>
    <row r="1144" ht="12.75">
      <c r="B1144" s="3"/>
    </row>
    <row r="1145" ht="12.75">
      <c r="B1145" s="3"/>
    </row>
    <row r="1146" ht="12.75">
      <c r="B1146" s="3"/>
    </row>
    <row r="1147" ht="12.75">
      <c r="B1147" s="3"/>
    </row>
    <row r="1148" ht="12.75">
      <c r="B1148" s="3"/>
    </row>
    <row r="1149" ht="12.75">
      <c r="B1149" s="3"/>
    </row>
    <row r="1150" ht="12.75">
      <c r="B1150" s="3"/>
    </row>
    <row r="1151" ht="12.75">
      <c r="B1151" s="3"/>
    </row>
    <row r="1152" ht="12.75">
      <c r="B1152" s="3"/>
    </row>
    <row r="1153" ht="12.75">
      <c r="B1153" s="3"/>
    </row>
    <row r="1154" ht="12.75">
      <c r="B1154" s="3"/>
    </row>
    <row r="1155" ht="12.75">
      <c r="B1155" s="3"/>
    </row>
    <row r="1156" ht="12.75">
      <c r="B1156" s="3"/>
    </row>
    <row r="1157" ht="12.75">
      <c r="B1157" s="3"/>
    </row>
    <row r="1158" ht="12.75">
      <c r="B1158" s="3"/>
    </row>
    <row r="1159" ht="12.75">
      <c r="B1159" s="3"/>
    </row>
    <row r="1160" ht="12.75">
      <c r="B1160" s="3"/>
    </row>
    <row r="1161" ht="12.75">
      <c r="B1161" s="3"/>
    </row>
    <row r="1162" ht="12.75">
      <c r="B1162" s="3"/>
    </row>
    <row r="1163" ht="12.75">
      <c r="B1163" s="3"/>
    </row>
    <row r="1164" ht="12.75">
      <c r="B1164" s="3"/>
    </row>
    <row r="1165" ht="12.75">
      <c r="B1165" s="3"/>
    </row>
    <row r="1166" ht="12.75">
      <c r="B1166" s="3"/>
    </row>
    <row r="1167" ht="12.75">
      <c r="B1167" s="3"/>
    </row>
    <row r="1168" ht="12.75">
      <c r="B1168" s="3"/>
    </row>
    <row r="1169" ht="12.75">
      <c r="B1169" s="3"/>
    </row>
    <row r="1170" ht="12.75">
      <c r="B1170" s="3"/>
    </row>
    <row r="1171" ht="12.75">
      <c r="B1171" s="3"/>
    </row>
    <row r="1172" ht="12.75">
      <c r="B1172" s="3"/>
    </row>
    <row r="1173" ht="12.75">
      <c r="B1173" s="3"/>
    </row>
    <row r="1174" ht="12.75">
      <c r="B1174" s="3"/>
    </row>
    <row r="1175" ht="12.75">
      <c r="B1175" s="3"/>
    </row>
    <row r="1176" ht="12.75">
      <c r="B1176" s="3"/>
    </row>
    <row r="1177" ht="12.75">
      <c r="B1177" s="3"/>
    </row>
    <row r="1178" ht="12.75">
      <c r="B1178" s="3"/>
    </row>
    <row r="1179" ht="12.75">
      <c r="B1179" s="3"/>
    </row>
    <row r="1180" ht="12.75">
      <c r="B1180" s="3"/>
    </row>
    <row r="1181" ht="12.75">
      <c r="B1181" s="3"/>
    </row>
    <row r="1182" ht="12.75">
      <c r="B1182" s="3"/>
    </row>
    <row r="1183" ht="12.75">
      <c r="B1183" s="3"/>
    </row>
    <row r="1184" ht="12.75">
      <c r="B1184" s="3"/>
    </row>
    <row r="1185" ht="12.75">
      <c r="B1185" s="3"/>
    </row>
    <row r="1186" ht="12.75">
      <c r="B1186" s="3"/>
    </row>
    <row r="1187" ht="12.75">
      <c r="B1187" s="3"/>
    </row>
    <row r="1188" ht="12.75">
      <c r="B1188" s="3"/>
    </row>
    <row r="1189" ht="12.75">
      <c r="B1189" s="3"/>
    </row>
    <row r="1190" ht="12.75">
      <c r="B1190" s="3"/>
    </row>
    <row r="1191" ht="12.75">
      <c r="B1191" s="3"/>
    </row>
    <row r="1192" ht="12.75">
      <c r="B1192" s="3"/>
    </row>
    <row r="1193" ht="12.75">
      <c r="B1193" s="3"/>
    </row>
    <row r="1194" ht="12.75">
      <c r="B1194" s="3"/>
    </row>
    <row r="1195" ht="12.75">
      <c r="B1195" s="3"/>
    </row>
    <row r="1196" ht="12.75">
      <c r="B1196" s="3"/>
    </row>
    <row r="1197" ht="12.75">
      <c r="B1197" s="3"/>
    </row>
    <row r="1198" ht="12.75">
      <c r="B1198" s="3"/>
    </row>
    <row r="1199" ht="12.75">
      <c r="B1199" s="3"/>
    </row>
    <row r="1200" ht="12.75">
      <c r="B1200" s="3"/>
    </row>
    <row r="1201" ht="12.75">
      <c r="B1201" s="3"/>
    </row>
    <row r="1202" ht="12.75">
      <c r="B1202" s="3"/>
    </row>
    <row r="1203" ht="12.75">
      <c r="B1203" s="3"/>
    </row>
    <row r="1204" ht="12.75">
      <c r="B1204" s="3"/>
    </row>
    <row r="1205" ht="12.75">
      <c r="B1205" s="3"/>
    </row>
    <row r="1206" ht="12.75">
      <c r="B1206" s="3"/>
    </row>
    <row r="1207" ht="12.75">
      <c r="B1207" s="3"/>
    </row>
    <row r="1208" ht="12.75">
      <c r="B1208" s="3"/>
    </row>
    <row r="1209" ht="12.75">
      <c r="B1209" s="3"/>
    </row>
    <row r="1210" ht="12.75">
      <c r="B1210" s="3"/>
    </row>
    <row r="1211" ht="12.75">
      <c r="B1211" s="3"/>
    </row>
    <row r="1212" ht="12.75">
      <c r="B1212" s="3"/>
    </row>
  </sheetData>
  <sheetProtection/>
  <mergeCells count="2">
    <mergeCell ref="A19:G19"/>
    <mergeCell ref="A20:G20"/>
  </mergeCells>
  <printOptions/>
  <pageMargins left="0.75" right="0.75" top="1" bottom="1" header="0.5" footer="0.5"/>
  <pageSetup fitToHeight="78" fitToWidth="1" horizontalDpi="600" verticalDpi="600" orientation="portrait" paperSize="9" scale="82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 В. Просвирнина</cp:lastModifiedBy>
  <cp:lastPrinted>2018-04-20T07:35:11Z</cp:lastPrinted>
  <dcterms:created xsi:type="dcterms:W3CDTF">1996-10-08T23:32:33Z</dcterms:created>
  <dcterms:modified xsi:type="dcterms:W3CDTF">2018-06-28T07:16:04Z</dcterms:modified>
  <cp:category/>
  <cp:version/>
  <cp:contentType/>
  <cp:contentStatus/>
</cp:coreProperties>
</file>