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713" activeTab="15"/>
  </bookViews>
  <sheets>
    <sheet name="Информация МЗ" sheetId="1" r:id="rId1"/>
    <sheet name="Информация МЗ+ИЦ+ПД" sheetId="2" r:id="rId2"/>
    <sheet name="ГП-прил.2" sheetId="3" r:id="rId3"/>
    <sheet name="Прогноз" sheetId="4" state="hidden" r:id="rId4"/>
    <sheet name="ПП1" sheetId="5" state="hidden" r:id="rId5"/>
    <sheet name="ПП2" sheetId="6" state="hidden" r:id="rId6"/>
    <sheet name="ПП3" sheetId="7" state="hidden" r:id="rId7"/>
    <sheet name="ПП4 " sheetId="8" state="hidden" r:id="rId8"/>
    <sheet name="ПП1 " sheetId="9" r:id="rId9"/>
    <sheet name="ПП2 " sheetId="10" r:id="rId10"/>
    <sheet name="ПП3 " sheetId="11" r:id="rId11"/>
    <sheet name="ПП4  " sheetId="12" r:id="rId12"/>
    <sheet name="ПР2ПП1" sheetId="13" r:id="rId13"/>
    <sheet name="ПР2ПП2" sheetId="14" r:id="rId14"/>
    <sheet name="ПР2ПП3" sheetId="15" r:id="rId15"/>
    <sheet name="ПР.2ПП4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5">'ПП2'!$6:$7</definedName>
    <definedName name="_xlnm.Print_Titles" localSheetId="9">'ПП2 '!$6:$7</definedName>
    <definedName name="кат">#REF!</definedName>
    <definedName name="М1">'[7]ПРОГНОЗ_1'!#REF!</definedName>
    <definedName name="Мониторинг1">'[8]Гр5(о)'!#REF!</definedName>
    <definedName name="_xlnm.Print_Area" localSheetId="2">'ГП-прил.2'!$A$1:$O$36</definedName>
    <definedName name="_xlnm.Print_Area" localSheetId="0">'Информация МЗ'!$A$1:$R$25</definedName>
    <definedName name="_xlnm.Print_Area" localSheetId="1">'Информация МЗ+ИЦ+ПД'!$A$1:$L$44</definedName>
    <definedName name="_xlnm.Print_Area" localSheetId="4">'ПП1'!$A$1:$K$20</definedName>
    <definedName name="_xlnm.Print_Area" localSheetId="8">'ПП1 '!$A$1:$K$20</definedName>
    <definedName name="_xlnm.Print_Area" localSheetId="5">'ПП2'!$A$1:$L$18</definedName>
    <definedName name="_xlnm.Print_Area" localSheetId="9">'ПП2 '!$A$1:$L$18</definedName>
    <definedName name="_xlnm.Print_Area" localSheetId="6">'ПП3'!$A$1:$K$17</definedName>
    <definedName name="_xlnm.Print_Area" localSheetId="10">'ПП3 '!$A$1:$K$17</definedName>
    <definedName name="_xlnm.Print_Area" localSheetId="7">'ПП4 '!$A$1:$K$12</definedName>
    <definedName name="_xlnm.Print_Area" localSheetId="11">'ПП4  '!$A$1:$K$12</definedName>
    <definedName name="_xlnm.Print_Area" localSheetId="15">'ПР.2ПП4'!$A$1:$S$21</definedName>
    <definedName name="_xlnm.Print_Area" localSheetId="12">'ПР2ПП1'!$A$1:$R$41</definedName>
    <definedName name="_xlnm.Print_Area" localSheetId="13">'ПР2ПП2'!$A$1:$S$47</definedName>
    <definedName name="_xlnm.Print_Area" localSheetId="14">'ПР2ПП3'!$A$1:$R$41</definedName>
    <definedName name="_xlnm.Print_Area" localSheetId="3">'Прогноз'!$A$1:$Q$92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<sst xmlns="http://schemas.openxmlformats.org/spreadsheetml/2006/main" count="1452" uniqueCount="443">
  <si>
    <t>Ведомственная отчетность</t>
  </si>
  <si>
    <t>чел.</t>
  </si>
  <si>
    <t>%</t>
  </si>
  <si>
    <t>5</t>
  </si>
  <si>
    <t>4</t>
  </si>
  <si>
    <t>3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</si>
  <si>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</si>
  <si>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2</t>
  </si>
  <si>
    <t>1</t>
  </si>
  <si>
    <t xml:space="preserve">Цель подпрограммы </t>
  </si>
  <si>
    <t>текущий год</t>
  </si>
  <si>
    <t xml:space="preserve">2016 год </t>
  </si>
  <si>
    <t xml:space="preserve">2015 год </t>
  </si>
  <si>
    <t xml:space="preserve">2014 год </t>
  </si>
  <si>
    <t>Источник информации</t>
  </si>
  <si>
    <t>Единица измерения</t>
  </si>
  <si>
    <t>Цель,
целевые индикаторы</t>
  </si>
  <si>
    <t>№
п/п</t>
  </si>
  <si>
    <t>ведомственная отчетсность</t>
  </si>
  <si>
    <t>ед.</t>
  </si>
  <si>
    <t>количество поддержанных социально-экономических проектов, реализуемых молодежью  на территории города Дивногорска</t>
  </si>
  <si>
    <t>ведомственная отчетность</t>
  </si>
  <si>
    <t>количество созданных рабочих мест для несовершеннолетних граждан, проживающих в городе Дивногорске</t>
  </si>
  <si>
    <t>Целевые индикаторы</t>
  </si>
  <si>
    <t>Цель:</t>
  </si>
  <si>
    <t xml:space="preserve">Вес показателя результативности </t>
  </si>
  <si>
    <t>Цели, задачи, показатели результатов</t>
  </si>
  <si>
    <t>№ п/п</t>
  </si>
  <si>
    <t xml:space="preserve"> Постановление администрации города Дивногорска от 24.12.2012 №264п "Об утверждении Положения о порядке и условиях
формирования муниципального задания  
в отношении муниципальных учреждений, 
финансового обеспечения
и оценки выполнения муниципального задания"
</t>
  </si>
  <si>
    <t>баллы</t>
  </si>
  <si>
    <t>Нормативные правовые акты</t>
  </si>
  <si>
    <t>2016 год</t>
  </si>
  <si>
    <t>2015 год</t>
  </si>
  <si>
    <t>2014 год</t>
  </si>
  <si>
    <t>Единица  изме-рения</t>
  </si>
  <si>
    <t>Цели, задачи, показатели</t>
  </si>
  <si>
    <t>№</t>
  </si>
  <si>
    <t>Перечень целевых индикаторов подпрограммы «Обеспечение реализации муниципальной программы и прочие мероприятия»</t>
  </si>
  <si>
    <t>Цель: создание условий для устойчивого развития отрасли «физическая культура, спорт и молодежная политика»</t>
  </si>
  <si>
    <t>в том числе:</t>
  </si>
  <si>
    <t>Итого  по задаче 1</t>
  </si>
  <si>
    <t>Обеспечение реализации муниципальной программы на 100%</t>
  </si>
  <si>
    <t>Цель. Создание условий для устойчивого развития отрасли «физическая культура, спорт и молоджная политика»</t>
  </si>
  <si>
    <t>ВР</t>
  </si>
  <si>
    <t>ЦСР</t>
  </si>
  <si>
    <t>РзПр</t>
  </si>
  <si>
    <t>Ожидаемый результат от реализации подпрограммного мероприятия
 (в натуральном выражении)</t>
  </si>
  <si>
    <t>Расходы (тыс. руб.), годы</t>
  </si>
  <si>
    <t>Код бюджетной классификации</t>
  </si>
  <si>
    <t>Наименование  программы, подпрограммы</t>
  </si>
  <si>
    <t>Перечень мероприятий подпрограммы «Обеспечение условий реализации муниципальной программы и прочие мероприятия»
с указанием объема средств на их реализацию и ожидаемых результатов</t>
  </si>
  <si>
    <t>Доля граждан, систематически занимающихся физической  культурой и спортом, в общей численности населения МО г. Дивногорск</t>
  </si>
  <si>
    <t xml:space="preserve">Численность занимающихся в муниципальных образовательных учреждениях дополнительного образования детей  физкультурно-спортивной направленности </t>
  </si>
  <si>
    <t>Статус (государственная программа, подпрограмма)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</si>
  <si>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</si>
  <si>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</si>
  <si>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</si>
  <si>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</si>
  <si>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Подпрограмма 1</t>
  </si>
  <si>
    <t>всего расходные обязательства по подпрограмме</t>
  </si>
  <si>
    <t>Подпрограмма 2</t>
  </si>
  <si>
    <t>Молодежь Дивногорья</t>
  </si>
  <si>
    <t xml:space="preserve">всего расходные обязательства </t>
  </si>
  <si>
    <t>Подпрограмма 3</t>
  </si>
  <si>
    <t>Обеспечение реализации муниципальной программы и прочие мероприятия</t>
  </si>
  <si>
    <t>Начальник отдела физической культуры,спорта и молодежной политики администрации города Дивногорска</t>
  </si>
  <si>
    <t>Первый заместитель министра культуры  Красноярского края</t>
  </si>
  <si>
    <t>Т.В. Веселина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</si>
  <si>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</si>
  <si>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</si>
  <si>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</si>
  <si>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</si>
  <si>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</si>
  <si>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</si>
  <si>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федеральный бюджет</t>
  </si>
  <si>
    <t>краевой бюджет</t>
  </si>
  <si>
    <t>внебюджетные источники</t>
  </si>
  <si>
    <t>юридические лица</t>
  </si>
  <si>
    <t>-</t>
  </si>
  <si>
    <t>Обеспечение условий реализации муниципальной программы и прочие мероприятия</t>
  </si>
  <si>
    <t>Наименование  подпрограммы, задачи, мероприятий</t>
  </si>
  <si>
    <t>Расходы, (тыс. руб.), годы</t>
  </si>
  <si>
    <t>Ожидаемый результат от реализации подпрограммного мероприятия (в натуральном выражении)</t>
  </si>
  <si>
    <t>«Развитие физической культуры и спорта»</t>
  </si>
  <si>
    <t>отдел физической культуры, спорта и молодежной политики администрации города Дивногорска</t>
  </si>
  <si>
    <t>х</t>
  </si>
  <si>
    <t>Задача 1 Обеспечение развития массовой физической культуры на территории муниципального образования г. Дивногорск.</t>
  </si>
  <si>
    <t xml:space="preserve">Ежегодное проведение не менее 78  физкультурных, спортивных мероприятий, в том числе в клубах по месту жительства, с общим количеством участников не менее 9 тыс. чел. </t>
  </si>
  <si>
    <t>ежегодно посещение гражданами бассейна не менее 6500 чел.</t>
  </si>
  <si>
    <t>Обеспечение деятельности (оказание услуг) подведомственных учреждений</t>
  </si>
  <si>
    <t>Наименование  подпрограммы, задачи, мероприятия</t>
  </si>
  <si>
    <t>всего расходные обязательства</t>
  </si>
  <si>
    <t>Реализация мероприятий по трудовому воспитанию несовершеннолетних</t>
  </si>
  <si>
    <t xml:space="preserve"> создано не менее 100 рабочих мест для молодежи ежегодно</t>
  </si>
  <si>
    <t>проведено не менее 12 акций, привлечено более 2000 жителей города</t>
  </si>
  <si>
    <t>создана инфраструктура молодежного центра</t>
  </si>
  <si>
    <t>Итого по подпрограмме</t>
  </si>
  <si>
    <t>Отдел спорта</t>
  </si>
  <si>
    <t>Наименование услуги, показателя объема услуги (работы), подпрограммы/ВЦП</t>
  </si>
  <si>
    <t>Значение показателя объема услуги (работы)</t>
  </si>
  <si>
    <t>Расходы местного бюджета на оказание муниципальной услуги (работы), тыс. руб.</t>
  </si>
  <si>
    <t>Наименование услуги (работы) и ее содержание:</t>
  </si>
  <si>
    <t>Показатель объема услуги (работы):</t>
  </si>
  <si>
    <t>Количество соревнований</t>
  </si>
  <si>
    <t>Количество мероприятий</t>
  </si>
  <si>
    <t>07 07</t>
  </si>
  <si>
    <t>11 02</t>
  </si>
  <si>
    <t>11 01</t>
  </si>
  <si>
    <t>07 02</t>
  </si>
  <si>
    <t>11 05</t>
  </si>
  <si>
    <t>1.6.</t>
  </si>
  <si>
    <t>1.5.</t>
  </si>
  <si>
    <t>1.4.</t>
  </si>
  <si>
    <t>тыс. чел.</t>
  </si>
  <si>
    <t>1.3.</t>
  </si>
  <si>
    <t>1.2.</t>
  </si>
  <si>
    <t>1.1.</t>
  </si>
  <si>
    <t>2024 год</t>
  </si>
  <si>
    <t>2023 год</t>
  </si>
  <si>
    <t>2022 год</t>
  </si>
  <si>
    <t>2021 год</t>
  </si>
  <si>
    <t>2020 год</t>
  </si>
  <si>
    <t>2019 год</t>
  </si>
  <si>
    <t>2018 год</t>
  </si>
  <si>
    <t>2017 год</t>
  </si>
  <si>
    <t>Долгосрочный период</t>
  </si>
  <si>
    <t>Плановый период</t>
  </si>
  <si>
    <t>Значения целевых показателей на долгосрочный период</t>
  </si>
  <si>
    <t>964</t>
  </si>
  <si>
    <t>x</t>
  </si>
  <si>
    <t>621</t>
  </si>
  <si>
    <t>611</t>
  </si>
  <si>
    <t>622</t>
  </si>
  <si>
    <t>244</t>
  </si>
  <si>
    <t>Реализация мероприятий по трудовому воспитанию несовершеннолетних (МАУ МЦ "Дивный")</t>
  </si>
  <si>
    <t>Обеспечение деятельности (оказание услуг) подведомственных учреждений(МАУ МЦ "Дивный")</t>
  </si>
  <si>
    <t>Обеспечение  доступа к спортивным объектам (МФОАУ "Дельфин")</t>
  </si>
  <si>
    <t xml:space="preserve">
Организация    спортивно-массовых мероприятий и акций(МАУ МЦ"Дивный")</t>
  </si>
  <si>
    <t>Руководство и управление в сфере установленных функций органов  местного самоуправления</t>
  </si>
  <si>
    <t>1.1</t>
  </si>
  <si>
    <t>122</t>
  </si>
  <si>
    <t>Подпрограмма 4</t>
  </si>
  <si>
    <t>бюджеты муниципального образования</t>
  </si>
  <si>
    <t>Перечень целевых индикаторов подпрограммы «Дополнительное  образование  детей в учреждении физкультурно-спортивной направленности»</t>
  </si>
  <si>
    <t>реализация образовательных программ дополнительного образования детей</t>
  </si>
  <si>
    <t>Перечень мероприятий подпрограммы  "Дополнительное образование детей в учреждении физкультурно-спортивной направленности"</t>
  </si>
  <si>
    <t xml:space="preserve">«Дополнительное образование детей в учреждении физкультурно-спортивной направленности» </t>
  </si>
  <si>
    <t>Дополнительное образование детей в учреждении физкультурно-спортивной направленности</t>
  </si>
  <si>
    <t>Физическая культура,спорт и молодежная политика в муниципальном образовании город Дивногорск"</t>
  </si>
  <si>
    <t>6</t>
  </si>
  <si>
    <t>7</t>
  </si>
  <si>
    <t xml:space="preserve">Информация о ресурсном обеспечении и прогнозной оценке расходов на реализацию целей 
муниципальной программы муниципального образования г.Дивногорск «Физическая культура,спорт и молодежная политика в муниципальном образование город Дивногорск" с учетом источников финансирования, 
в том числе средств федерального бюджета </t>
  </si>
  <si>
    <t>Физическая культура,спорт и молодежная политика в муниципальном образовании город Дивногорск</t>
  </si>
  <si>
    <t>"Дополнительное образование детей в учреждении физкультурно-спортивной направленности"</t>
  </si>
  <si>
    <t xml:space="preserve">Своевременность утверждения муниципальных заданий подведомственным распорядителю учреждениям на текущий финансовый год и плановый период </t>
  </si>
  <si>
    <t xml:space="preserve">Годовая бюхгалтерская отчетность
</t>
  </si>
  <si>
    <t>0448021</t>
  </si>
  <si>
    <t>04</t>
  </si>
  <si>
    <t xml:space="preserve">Создание условий для развития потенциала молодежи и его реализации в интересах муниципального образования г. Дивногорск
</t>
  </si>
  <si>
    <t>отдел физической культуры спорта,и молодежной политики администрации г.Дивногорска</t>
  </si>
  <si>
    <t>Субсидии  на поддержку деятельности молодежных центров из краевого бюджета</t>
  </si>
  <si>
    <t xml:space="preserve">Выплаты,обеспечивающие уровень заработной платы работников учреждений (МАУ МЦ "Дивный") </t>
  </si>
  <si>
    <t>Мероприятия по молодежной политике</t>
  </si>
  <si>
    <t>Выплаты молодым специалистам (МАУ МЦ "Дивный")</t>
  </si>
  <si>
    <t>Расходы на поддержку действующих и вновь создаваемых спортивных клубов по месту жительства граждан</t>
  </si>
  <si>
    <t>8857</t>
  </si>
  <si>
    <t>612</t>
  </si>
  <si>
    <t>Софинансирование расходов на поддержку действующих и вновьсоздаваемых спортивных клубов по месту жительства граждан</t>
  </si>
  <si>
    <t>7701</t>
  </si>
  <si>
    <t>Субсидии автономным учреждениям на иные цели</t>
  </si>
  <si>
    <t>Субсидии  бюджетным учреждениям на иные цели</t>
  </si>
  <si>
    <t>852</t>
  </si>
  <si>
    <t>РБС</t>
  </si>
  <si>
    <t xml:space="preserve">РБС </t>
  </si>
  <si>
    <t>Наименование РБС</t>
  </si>
  <si>
    <t>в том числе по РБС:</t>
  </si>
  <si>
    <t xml:space="preserve">2017 год </t>
  </si>
  <si>
    <t xml:space="preserve">Перечень целевых индикаторов подпрограммы ««Молодежь Дивногорья» </t>
  </si>
  <si>
    <t>Приложение № 1 
к подпрограмме 4 «Обеспечение условий реализации программы и прочие мероприятия», реализуемой в рамках муниципальной программы  «Физическая культура,спорт и молодежная политика в муниципальном образовании город Дивногорск »</t>
  </si>
  <si>
    <t>Перечень мероприятий подпрограммы  «Молодежь Дивногорья»</t>
  </si>
  <si>
    <t>Информация о распределении планируемых расходов  
по отдельным мероприятиям программы, подпрограммам муниципальной программы муниципального образования г.Дивногорск «Физическая культура,спорт и молодежная политика в муниципальном образовании город Дивногорск"</t>
  </si>
  <si>
    <t>муниципальными учреждениями по муниципальной программе «Физическая культура,спорт и молодежная политика в муниципальном образовании город Дивногорск"</t>
  </si>
  <si>
    <t xml:space="preserve">"Молодежь Дивногорья" </t>
  </si>
  <si>
    <t>"Молодежь Дивногорья"</t>
  </si>
  <si>
    <t xml:space="preserve">«Молодежь Дивногорья» </t>
  </si>
  <si>
    <t>Перечень целевых индикаторов подпрограммы «Массовая физическая культура и спорт»</t>
  </si>
  <si>
    <t>Перечень мероприятий подпрограммы  "Массовая физическая культура и спорт"</t>
  </si>
  <si>
    <t>Массовая физическая культура и спорт</t>
  </si>
  <si>
    <t xml:space="preserve"> Массовая физическая культура и спорт</t>
  </si>
  <si>
    <t>"Массовая физическая культура и спорт"</t>
  </si>
  <si>
    <t xml:space="preserve">Прогноз сводных показателей муниципальных заданий на оказание муниципальных  услуг (выполнение работ) </t>
  </si>
  <si>
    <t>Средства субсидии на частичное финансирование (возмещение) расходов на повышение минимальных размеров окладов, ставок заработной платы работников бюджетной сферы, которым предоставляется региональная выплата, с 01 октября 2014 года на 10%, в рамках подпрограммы "Молодежь Дивногорья" муниципальной программы города Дивногорска "Физическая культура, спорт и молодежная политика в муниципальном образовании город Дивногорск "</t>
  </si>
  <si>
    <t>1022</t>
  </si>
  <si>
    <t>0080520</t>
  </si>
  <si>
    <t>0080610</t>
  </si>
  <si>
    <t>Обеспечение  доступа к закрытым  спортивным объектам</t>
  </si>
  <si>
    <t>0080710</t>
  </si>
  <si>
    <t>00S031М</t>
  </si>
  <si>
    <t>0074560</t>
  </si>
  <si>
    <t>0088100</t>
  </si>
  <si>
    <t>Мероприятия в области спорта, физической культуры</t>
  </si>
  <si>
    <t>Н.В.Калинин</t>
  </si>
  <si>
    <t>0080620</t>
  </si>
  <si>
    <t>Персональные выплаты,устанавливаемые в целях повышения оплаты труда молодым специалистам,первональные выплаты,устанавливаемые с учетом опыта работы при наличии ученой степени,почетного звания,нагрудного знака (значка).</t>
  </si>
  <si>
    <t>00S031Р</t>
  </si>
  <si>
    <t>Организация и проведение официальных спортивных мероприятий</t>
  </si>
  <si>
    <t>Количество участников</t>
  </si>
  <si>
    <t>Количество публикаций с упоминанием о мероприятии</t>
  </si>
  <si>
    <t>Удовлетворенность участников организацией мероприятий</t>
  </si>
  <si>
    <t>Число посетителей закрытых спортивных объектов в год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</si>
  <si>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подростков и молодежи</t>
  </si>
  <si>
    <t>Организация мероприятий в сфере молодежной политики,направленных на гражданское и патриотическое воспитание молодежи,воспитание толерантности в молодежной среде,формирование правовых культурных и нравственных ценностей среди молодежи</t>
  </si>
  <si>
    <t>Организация и проведение официальных физкультурных (физкультурно-спортивных)мероприятий</t>
  </si>
  <si>
    <t>Количество занятий</t>
  </si>
  <si>
    <t>Реализация дополнительных предпрофессиональных программ в области физической культуры и спорта</t>
  </si>
  <si>
    <t>Количество человек</t>
  </si>
  <si>
    <t>Спортивная подготовка по олимпийским видам спорта</t>
  </si>
  <si>
    <t>Число лиц, прошедшие споривную подготовку на этапах спортвной подготовки</t>
  </si>
  <si>
    <t>Реализация дополнительных общеразвивающих программ</t>
  </si>
  <si>
    <t>Количество участников соревнований</t>
  </si>
  <si>
    <t>Обеспечение участие лиц,проходящих спортивную подготовку,в спортивных соревнованиях</t>
  </si>
  <si>
    <t>Расходы на повышение размеров оплаты труда отдельным категориям работникам бюджетной сферы</t>
  </si>
  <si>
    <t>0010430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</si>
  <si>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спорта.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</si>
  <si>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</si>
  <si>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0074370</t>
  </si>
  <si>
    <t xml:space="preserve">Расходы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"Готов к труду и обороне" (ГТО) </t>
  </si>
  <si>
    <t>0074040</t>
  </si>
  <si>
    <t xml:space="preserve">Софинансирование расходов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"Готов к труду и обороне" (ГТО) </t>
  </si>
  <si>
    <t>00S4040</t>
  </si>
  <si>
    <t>Субсидии бюджетным учреждениям на иные цели</t>
  </si>
  <si>
    <t>0074360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</si>
  <si>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</t>
  </si>
  <si>
    <t>00S4360</t>
  </si>
  <si>
    <t>2018   год</t>
  </si>
  <si>
    <t>2019   год</t>
  </si>
  <si>
    <t>2015   год</t>
  </si>
  <si>
    <t>2019     год</t>
  </si>
  <si>
    <t>2018     год</t>
  </si>
  <si>
    <t>2017  год</t>
  </si>
  <si>
    <t>8061</t>
  </si>
  <si>
    <t>8052</t>
  </si>
  <si>
    <t>8071</t>
  </si>
  <si>
    <t>8081</t>
  </si>
  <si>
    <t>7456</t>
  </si>
  <si>
    <t>8810</t>
  </si>
  <si>
    <t>Обеспечение деятельности (оказание услуг) подведомственных учреждений (МБОУ ДО"ДЮСШ")</t>
  </si>
  <si>
    <t>8062</t>
  </si>
  <si>
    <t>8072</t>
  </si>
  <si>
    <t xml:space="preserve">Выплаты,обеспечивающие уровень заработной платы работников учреждений дополнительного образования детей(МБОУ ДО"ДЮСШ") </t>
  </si>
  <si>
    <t>8082</t>
  </si>
  <si>
    <t>Выплаты молодым специалистам учреждений дополнительного образования детей(МБОУ ДО"ДЮСШ")</t>
  </si>
  <si>
    <t>Расходы на оснащение муниципальных учреждений физкультурно-спортивеной направленнности спортивным инвентарем,оборудованием,спортивной одеждой и обувью</t>
  </si>
  <si>
    <t>7703</t>
  </si>
  <si>
    <t>2654</t>
  </si>
  <si>
    <t>Софинансирование расходов на оснащение муниципальных учреждений физкультурно-спортивеной направленнности спортивным инвентарем,оборудованием,спортивной одеждой и обувью</t>
  </si>
  <si>
    <t>44821</t>
  </si>
  <si>
    <t xml:space="preserve">2018 год </t>
  </si>
  <si>
    <t xml:space="preserve">2019 год </t>
  </si>
  <si>
    <t>Доля граждан, систематически занимающихся физической культурой и спортом, в общей численности населения МО г. Дивногорск</t>
  </si>
  <si>
    <t>Численность занимающихся в муниципальных образовательных учреждениях дополнительного образования детей  физкультурно-спортивной направленности</t>
  </si>
  <si>
    <t xml:space="preserve">Количество спортсменов  в составе  спортивных сборных команд Красноярского края по видам спорта </t>
  </si>
  <si>
    <t>Доля обучающихся, на этапах спортивной подготовки, от общего числа обучающихся в МБОУ ДО «ДЮСШ»</t>
  </si>
  <si>
    <t>Количество специалистов, обучающихся на курсах повышения квалификации и семинарах</t>
  </si>
  <si>
    <t>Начальник отдела физической культуры,                    спорта и молодежной политики                администрации г. Дивногорска</t>
  </si>
  <si>
    <t>Н.В. Калинин</t>
  </si>
  <si>
    <t>Начальник отдела физической культуры,спорта и молодежной политики администрации г. Дивногорска</t>
  </si>
  <si>
    <t>Приложение № 5
к паспорту муниципальной программы                      «Физическая культура,спорт и молодежная политика                        в муниципальном образовании город Дивногорск»</t>
  </si>
  <si>
    <t>2025 год</t>
  </si>
  <si>
    <t>Количество спортсменов  в составе  сборных команд Красноярского края по видам спорта</t>
  </si>
  <si>
    <t>Приложение № 6 к паспорту муниципальной программы                                   «Физическая культура,спорт и молодежная политика                                                             в муниципальном образовании город Дивногорск»</t>
  </si>
  <si>
    <t>Начальник отдела физической культуры,                                                          спорта и молодежной политики                                                              администрации г. Дивногорска</t>
  </si>
  <si>
    <t>Расходы субсидии бюджетам муниципальных 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краяд Дивногорск»</t>
  </si>
  <si>
    <t>0026540</t>
  </si>
  <si>
    <t>120</t>
  </si>
  <si>
    <t>0080530</t>
  </si>
  <si>
    <t>Внедрение спортивного комплекса "Готов к труду и обороне"</t>
  </si>
  <si>
    <t>Выплаты молодым специалистам (ГТО)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</si>
  <si>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</si>
  <si>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1101</t>
  </si>
  <si>
    <t>00S4370</t>
  </si>
  <si>
    <t>07 03</t>
  </si>
  <si>
    <t>Расходы на повышение размеров оплаты труда отдельным категориям работников бюджетной сферы, в том числе для которых указами Президента Российской Федерации предусмотрено повышение оплаты труда</t>
  </si>
  <si>
    <t>0010420</t>
  </si>
  <si>
    <t>8</t>
  </si>
  <si>
    <t>9</t>
  </si>
  <si>
    <t>10</t>
  </si>
  <si>
    <t>11</t>
  </si>
  <si>
    <t>12</t>
  </si>
  <si>
    <t>Расходы на развитие системы патриотического воспитания в рамках деятельности муниципальных молодежных центров</t>
  </si>
  <si>
    <t>0074540</t>
  </si>
  <si>
    <t xml:space="preserve">Софинансирование расходов на развитие системы патриотического воспитания в рамках деятельности муниципальных молодежных центров </t>
  </si>
  <si>
    <t>00S4540</t>
  </si>
  <si>
    <t>Расходы на устройство плоскостных спортивных сооружений в сельской местности</t>
  </si>
  <si>
    <t>1102</t>
  </si>
  <si>
    <t>0074200</t>
  </si>
  <si>
    <t>Софинансирование расходов на устройство плоскостных спортивных сооружений в сельской местности</t>
  </si>
  <si>
    <t>00S4200</t>
  </si>
  <si>
    <t>Расходы на создание новых и поддержку действующих спортивных клубов по месту жительства</t>
  </si>
  <si>
    <t>0074180</t>
  </si>
  <si>
    <t xml:space="preserve">Софинансирование расходов на создание новых и поддержку действующих спортивных клубов по месту жительства </t>
  </si>
  <si>
    <t>00S4180</t>
  </si>
  <si>
    <t xml:space="preserve">Приложение № 4
к паспорту муниципальной программы                                                                                                                                                                                                   «Физическая культура,спорт и молодежная политика в муниципальном образовании город Дивногорск» </t>
  </si>
  <si>
    <t>Приложение № 1
к  подпрограмме 1 «Массовая физическая культура и спорт»</t>
  </si>
  <si>
    <t>Приложение № 1                                                                        к  подпрограмме 2 «Молодежь Дивногорья"</t>
  </si>
  <si>
    <t xml:space="preserve">Приложение № 1 к подпрограмме 3 "Дополнительное  образование  детей в учреждении физкультурно-спортивной направленности"
</t>
  </si>
  <si>
    <t>Приложение № 2
к  подпрограмме 1 «Массовая физическая культура и спорт"</t>
  </si>
  <si>
    <t xml:space="preserve">Приложение № 2  к подпрограмме 2 "Молодежь Дивногорья"
</t>
  </si>
  <si>
    <t>Приложение № 2
к  подпрограмме 3 «Дополнительное образование детей в учреждении физкультурно-спортивной направленности"</t>
  </si>
  <si>
    <t xml:space="preserve">Приложение № 2 
к подпрограмме 4 «Обеспечение условий реализации программы и прочие мероприятия», реализуемой в рамках муниципальной программы  «Физическая культура,спорт и молодежная политика в муниципальном образовании город Дивногорск»   </t>
  </si>
  <si>
    <t xml:space="preserve">2020 год </t>
  </si>
  <si>
    <t>2020   год</t>
  </si>
  <si>
    <t>Расходы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</t>
  </si>
  <si>
    <t>0703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</si>
  <si>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</t>
  </si>
  <si>
    <t>13</t>
  </si>
  <si>
    <t xml:space="preserve">Расходы средств гранта бюджету муниципального образования город Дивногорск Красноярского края в целях содействия и (или) поощрения достижения наилучших показателей эффективности деятельности органов местного самоуправления </t>
  </si>
  <si>
    <t>0077440</t>
  </si>
  <si>
    <t xml:space="preserve">Расходы на повышение размеров оплаты труда работников бюджетной сферы с 1 января 2018 года на 4 процента </t>
  </si>
  <si>
    <t>001047А</t>
  </si>
  <si>
    <t>001047Б</t>
  </si>
  <si>
    <t xml:space="preserve">Расходы на повышение размеров оплаты труда работников муниципальных учреждений дополнительного образования, реализующих программы дополнительного образования детей, о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подготовки. </t>
  </si>
  <si>
    <t>0010480</t>
  </si>
  <si>
    <t>Выплаты, обеспечивающие уровень заработной платы работников учреждений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</si>
  <si>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</si>
  <si>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00S031M</t>
  </si>
  <si>
    <t>14</t>
  </si>
  <si>
    <t xml:space="preserve">Софинансирование расходов на 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</t>
  </si>
  <si>
    <t>15</t>
  </si>
  <si>
    <t>Расходы на повышение размеров оплаты труда работников бюджетной сферы с 1 января 2018 года на 4 процента</t>
  </si>
  <si>
    <t>001047A</t>
  </si>
  <si>
    <t>1.2</t>
  </si>
  <si>
    <t>16</t>
  </si>
  <si>
    <t>Организация мероприятий в сфере молодежной политики,направленных на вовлечение молодежи в инновационную,предпринимательскую,а также на развитие гражданской активности молодежи и формирование здорового образа жизни</t>
  </si>
  <si>
    <t xml:space="preserve">Обеспечение деятельности (оказание услуг) подведомственных учреждений </t>
  </si>
  <si>
    <t>Количество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молодежи</t>
  </si>
  <si>
    <t>Количество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</si>
  <si>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 xml:space="preserve">Количество молодых людей, являющихся членами проектной команды по реализации социально проектов </t>
  </si>
  <si>
    <t>Количество созданных рабочих мест для несовершеннолетних граждан, проживающих в городе Дивногорске</t>
  </si>
  <si>
    <t>1.7.</t>
  </si>
  <si>
    <t>1.8.</t>
  </si>
  <si>
    <t>1.9.</t>
  </si>
  <si>
    <t xml:space="preserve">Количество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молодежи
</t>
  </si>
  <si>
    <t>Число лиц прошедших спортивную подготовку на этапах спортивной подготовки</t>
  </si>
  <si>
    <t>Программа 1</t>
  </si>
  <si>
    <t>Организация мероприятий по подготовке спортивных сборных команд</t>
  </si>
  <si>
    <t>Организация и обеспечение подготовки спортивного резерва</t>
  </si>
  <si>
    <t>Количество лиц</t>
  </si>
  <si>
    <t>Обеспечение участия спортивных сборных команд в официальных спортивных мероприятиях</t>
  </si>
  <si>
    <t>Обеспечение доступа к объектам спорта (хоккейная коробка)</t>
  </si>
  <si>
    <t>Проведение тестирования выполнения нормативов испытаний (тестов) комплекса "Готов к труду и обороне"</t>
  </si>
  <si>
    <t>Обеспечение доступа к  объектам спорта (плавательный бассейн)</t>
  </si>
  <si>
    <t>Проведение занятий физкультурно-спортивной направленности по месту проживания граждан</t>
  </si>
  <si>
    <t xml:space="preserve">Приложение № 3
к паспорту муниципальной программы                                                                                                                                                    «Физическая культура,спорт и молодежная политика в муниципальном образовании   город Дивногорск» </t>
  </si>
  <si>
    <t>31,16</t>
  </si>
  <si>
    <t>34, 74</t>
  </si>
  <si>
    <t>36, 74</t>
  </si>
  <si>
    <t>38, 74</t>
  </si>
  <si>
    <t>40, 74</t>
  </si>
  <si>
    <t xml:space="preserve"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МО г. Дивногорск </t>
  </si>
  <si>
    <t>0</t>
  </si>
  <si>
    <t>0,64</t>
  </si>
  <si>
    <t xml:space="preserve">Доля обучающихся общеобразовательных организаций, систематически занимающихся физической культурой и спортом, в общей численности обучающихся общеобразовательных организаций МО г.Дивногорск </t>
  </si>
  <si>
    <t>61,5</t>
  </si>
  <si>
    <t>62</t>
  </si>
  <si>
    <t>62,5</t>
  </si>
  <si>
    <t xml:space="preserve"> Доля лиц, прошедших спортивную подготовку на тренировочном этапе (этапе спортивной специализации) и зачисленных на этап совершенствования спортивного мастерства, в общем количестве прошедших спортивную подготовку на тренировочном этапе </t>
  </si>
  <si>
    <t xml:space="preserve">Количество организованных мероприятий по подготовке спортивных сборных команд </t>
  </si>
  <si>
    <t>шт.</t>
  </si>
  <si>
    <t xml:space="preserve">Доля спортсменов, выполнивших требования спортивной программы в их общей численности </t>
  </si>
  <si>
    <t xml:space="preserve">Удельный вес спортсменов, принявших участие в официальных спортивных соревнованиях, в их общей численности </t>
  </si>
  <si>
    <t xml:space="preserve">Количество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</si>
  <si>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</si>
  <si>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</si>
  <si>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</si>
  <si>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</si>
  <si>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</si>
  <si>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</si>
  <si>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</si>
  <si>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</si>
  <si>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</si>
  <si>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sz val="12"/>
        <color indexed="8"/>
        <rFont val="Times New Roman"/>
        <family val="1"/>
      </rPr>
      <t>Задачи:</t>
    </r>
    <r>
      <rPr>
        <sz val="12"/>
        <color indexed="8"/>
        <rFont val="Times New Roman"/>
        <family val="1"/>
      </rPr>
      <t xml:space="preserve">1 Развитие и совершенствование инфраструктуры физической культуры, спорта и молодежной политики.
2.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полномочий.
</t>
    </r>
  </si>
  <si>
    <r>
      <t xml:space="preserve">Задачи: </t>
    </r>
    <r>
      <rPr>
        <sz val="16"/>
        <rFont val="Times New Roman"/>
        <family val="1"/>
      </rPr>
      <t>1.Развитие и совершенствование инфраструктуры физической культуры и спорта в «шаговой» доступности;
2.Развитие устойчивой потребности всех категорий населения к здоровому образу жизни, формирование мотивации к регулярным занятиям физической культурой и спортом посредством проведения официальных физкультурных и спортивных мероприятий, в том числе мероприятий по реализации Всероссийского физкультурно – спортивного комплекса «Готов к труду и обороне» (далее ВФСК «ГТО») на территории МО г. Дивногорск;
3.Выявление и поддержка успешного опыта по организации массовой физкультурно-спортивной работы среди населения.
4 Совершенствование системы мероприятий, направленных на поиск и поддержку талантливых, одаренных детей.
5 Развитие кадровой политики подготовки спортивного резерва.
6 Совершенствование системы подготовки спортивного резерва.
7 Формирование спортивного резерва города.</t>
    </r>
    <r>
      <rPr>
        <b/>
        <sz val="16"/>
        <rFont val="Times New Roman"/>
        <family val="1"/>
      </rPr>
      <t xml:space="preserve">
</t>
    </r>
  </si>
  <si>
    <r>
      <t>Задачи:</t>
    </r>
    <r>
      <rPr>
        <sz val="14"/>
        <rFont val="Times New Roman"/>
        <family val="1"/>
      </rPr>
      <t xml:space="preserve"> 1. Вовлечение молодежи города Дивногорска в социальную практику;
2. Создание условий успешной социализации и эффективной самореализации молодежи</t>
    </r>
    <r>
      <rPr>
        <b/>
        <sz val="14"/>
        <rFont val="Times New Roman"/>
        <family val="1"/>
      </rPr>
      <t xml:space="preserve">
</t>
    </r>
  </si>
  <si>
    <r>
      <t>Задачи:</t>
    </r>
    <r>
      <rPr>
        <sz val="12"/>
        <rFont val="Times New Roman"/>
        <family val="1"/>
      </rPr>
      <t>1.Осуществление физкультурно-оздоровительной и воспитательной работы среди детей и подростков, направленной на укрепление их здоровья и всестороннее физическое развитие.
2. Формирование спортивного резерва города.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
</t>
    </r>
  </si>
  <si>
    <t>Создание доступных условий для занятости населения муниципального образования города Дивногорска различных возрастных,профессиональных и социальных групп физической культурой и спортом, и развитие системы подготовки спортивного резерва города</t>
  </si>
  <si>
    <t>Наименование  подпрограммы, задач, мероприятий</t>
  </si>
  <si>
    <t xml:space="preserve">Своевременность  представления уточненного фрагмента реестра расходных обязательств распорядителя </t>
  </si>
  <si>
    <t>Своевременность утверждения муниципальных заданий подведомственным  распорядителю учреждениям на текущий финансовый год и плановый период;</t>
  </si>
  <si>
    <t xml:space="preserve"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МО г.Дивногорск </t>
  </si>
  <si>
    <t>0,66</t>
  </si>
  <si>
    <t>0,68</t>
  </si>
  <si>
    <t xml:space="preserve">Доля обучающихся общеобразовательных организаций, систематически занимающихся физической культурой и спортом, в общей численности обучающихся общеобразовательных организаций МО г. Дивногорск </t>
  </si>
  <si>
    <r>
      <rPr>
        <b/>
        <sz val="12"/>
        <color indexed="8"/>
        <rFont val="Times New Roman"/>
        <family val="1"/>
      </rPr>
      <t>Цели программы:</t>
    </r>
    <r>
      <rPr>
        <sz val="12"/>
        <color indexed="8"/>
        <rFont val="Times New Roman"/>
        <family val="1"/>
      </rPr>
      <t xml:space="preserve">1. Создание условий, обеспечивающих возможность гражданам систематически заниматься физической культурой и спортом, повышение конкурентоспособности спортсменов г. Дивногорска на различных спортивных аренах Красноярского края, РФ, развитие системы подготовки спортивного резерва города. 
</t>
    </r>
    <r>
      <rPr>
        <b/>
        <sz val="12"/>
        <color indexed="8"/>
        <rFont val="Times New Roman"/>
        <family val="1"/>
      </rPr>
      <t>Задачи:</t>
    </r>
    <r>
      <rPr>
        <sz val="12"/>
        <color indexed="8"/>
        <rFont val="Times New Roman"/>
        <family val="1"/>
      </rPr>
      <t>1.Развитие и совершенствование инфраструктуры; физической культуры и спорта в «шаговой» доступности;
2.Развитие устойчивой потребности всех категорий населения к здоровому образу жизни, формирование мотивации к регулярным занятиям физической культурой и спортом посредством проведения официальных физкультурных и спортивных мероприятий, в том числе мероприятий по реализации Всероссийского физкультурно – спортивного комплекса «Готов к труду и обороне» (далее ВФСК «ГТО») на территории МО г. Дивногорск;
3.Выявление и поддержка успешного опыта по организации массовой физкультурно-спортивной работы среди населения;
4. Совершенствование системы мероприятий, направленных на поиск и поддержку талантливых, одаренных детей;
5. Развитие кадровой политики подготовки спортивного резерва;
6. Совершенствование системы подготовки спортивного резерва;
7. Формирование спортивного резерва города.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</si>
  <si>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Цели программы: </t>
    </r>
    <r>
      <rPr>
        <sz val="12"/>
        <rFont val="Times New Roman"/>
        <family val="1"/>
      </rPr>
      <t xml:space="preserve">2.Создание условий для развития потенциала молодежи и его реализации в интересах муниципального образования  г. Дивногорск.                                                                              </t>
    </r>
    <r>
      <rPr>
        <b/>
        <sz val="12"/>
        <rFont val="Times New Roman"/>
        <family val="1"/>
      </rPr>
      <t xml:space="preserve">Задачи: </t>
    </r>
    <r>
      <rPr>
        <sz val="12"/>
        <rFont val="Times New Roman"/>
        <family val="1"/>
      </rPr>
      <t xml:space="preserve">1. Вовлечение молодежи города Дивногорска в социальную практику;
2. Создание условий успешной социализации и эффективной самореализации молодежи.
</t>
    </r>
  </si>
  <si>
    <t>2.1.</t>
  </si>
  <si>
    <t>2.2.</t>
  </si>
  <si>
    <t>2.3.</t>
  </si>
  <si>
    <t>2.4.</t>
  </si>
  <si>
    <t>2.5.</t>
  </si>
  <si>
    <t>2.6.</t>
  </si>
  <si>
    <r>
      <rPr>
        <b/>
        <sz val="12"/>
        <rFont val="Times New Roman"/>
        <family val="1"/>
      </rPr>
      <t>Цели программы:</t>
    </r>
    <r>
      <rPr>
        <sz val="12"/>
        <rFont val="Times New Roman"/>
        <family val="1"/>
      </rPr>
      <t xml:space="preserve"> 3.Реализация образовательных программ дополнительного образования детей.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Задачи:</t>
    </r>
    <r>
      <rPr>
        <sz val="12"/>
        <rFont val="Times New Roman"/>
        <family val="1"/>
      </rPr>
      <t xml:space="preserve"> 1.Осуществление физкультурно-оздоровительной и воспитательной работы среди детей и подростков, направленной на укрепление их здоровья и всестороннее физическое развитие;
2. Формирование спортивного резерва города.
</t>
    </r>
  </si>
  <si>
    <r>
      <rPr>
        <b/>
        <sz val="12"/>
        <color indexed="8"/>
        <rFont val="Times New Roman"/>
        <family val="1"/>
      </rPr>
      <t>Цели программы:</t>
    </r>
    <r>
      <rPr>
        <sz val="12"/>
        <color indexed="8"/>
        <rFont val="Times New Roman"/>
        <family val="1"/>
      </rPr>
      <t xml:space="preserve"> 4.Создание условий для устойчивого развития отрасли «Физическая культура, спорт и молодежная политика» в муниципальном образовании г. Дивногорск.                                   </t>
    </r>
    <r>
      <rPr>
        <b/>
        <sz val="12"/>
        <color indexed="8"/>
        <rFont val="Times New Roman"/>
        <family val="1"/>
      </rPr>
      <t>Задачи:</t>
    </r>
    <r>
      <rPr>
        <sz val="12"/>
        <color indexed="8"/>
        <rFont val="Times New Roman"/>
        <family val="1"/>
      </rPr>
      <t xml:space="preserve"> 1 Развитие и совершенствование инфраструктуры физической культуры, спорта и молодежной политики;
4.2.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полномочий.
</t>
    </r>
  </si>
  <si>
    <t>3.1.</t>
  </si>
  <si>
    <t>3.2.</t>
  </si>
  <si>
    <t>3.4.</t>
  </si>
  <si>
    <t>3.3.</t>
  </si>
  <si>
    <t>4.1.</t>
  </si>
  <si>
    <t>4.2.</t>
  </si>
  <si>
    <t>4.3.</t>
  </si>
  <si>
    <t>Балл</t>
  </si>
  <si>
    <t>Соблюдение сроков представления распорядителем годовой бюджетной отчетности.</t>
  </si>
  <si>
    <t>Приложение № 8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26.04.2018 № 55п</t>
  </si>
  <si>
    <t>Приложение № 9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26.04.2018 № 55п</t>
  </si>
  <si>
    <t>Приложение № 10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26.04.2018 № 55п</t>
  </si>
  <si>
    <t>Приложение № 11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26.04.2018 № 26п</t>
  </si>
  <si>
    <t>Приложение № 12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26.04.2018 № 55п</t>
  </si>
  <si>
    <t>Приложение № 13 к постановлению                                                                                                                                                                                             администрации г. Дивногорска
от _26.04.2018 № 55п</t>
  </si>
  <si>
    <t>Приложение № 16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26.04.2018 № 55п</t>
  </si>
  <si>
    <t>04401047О</t>
  </si>
  <si>
    <t>00S4560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</si>
  <si>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</si>
  <si>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>Софинансирование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</si>
  <si>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>957,1</t>
  </si>
  <si>
    <t>Приложение № 1
к  подпрограмме 1 «Массовая физическая культура и спорт»(в ред. №55п от 26.04.2018)</t>
  </si>
  <si>
    <t>Приложение № 1                                                                        к  подпрограмме 2 «Молодежь Дивногорья"(в ред. №55п от 26.04.2018)</t>
  </si>
  <si>
    <t xml:space="preserve">Приложение № 1 к подпрограмме 3 "Дополнительное  образование  детей в учреждении физкультурно-спортивной направленности"(в ред. №55п от 26.04.2018)
</t>
  </si>
  <si>
    <t>Приложение № 1 
к подпрограмме 4 «Обеспечение условий реализации программы и прочие мероприятия», реализуемой в рамках муниципальной программы  «Физическая культура,спорт и молодежная политика в муниципальном образовании город Дивногорск »(в ред. №55п от 26.04.2018)</t>
  </si>
  <si>
    <t>Итого на  
2014-2021 годы</t>
  </si>
  <si>
    <t>2021   год</t>
  </si>
  <si>
    <t>Итого на 2014-2021 годы</t>
  </si>
  <si>
    <t>Итого на                   2014-2021 годы</t>
  </si>
  <si>
    <t>Итого на 2014 -2021 годы</t>
  </si>
  <si>
    <t>краевые</t>
  </si>
  <si>
    <t>мест.</t>
  </si>
  <si>
    <t>бюджет</t>
  </si>
  <si>
    <t>044010440</t>
  </si>
  <si>
    <t>Расходы на повышение размеров оплаты труда отдельным категориям работников бюджетной сферы в рамках подпрограммы "Обеспечение условий реализации программы и прочие мероприятия" муниципальной программы "Физическая культура, спорт и молодежная политика в муниципальном образовании город Дивногорск"</t>
  </si>
  <si>
    <t>Приложение №4 к постановлению                                                                                                                                                    администрации г. Дивногорска
от 29.01.2019 №19п</t>
  </si>
  <si>
    <t>Приложение №5 к постановлению                                                                                                                                                    администрации г. Дивногорска
от 29.01.2019 №19п</t>
  </si>
  <si>
    <t>Приложение № 1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29.01.2019 №19п</t>
  </si>
  <si>
    <t>Приложение № 2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29.01.2019 №19п</t>
  </si>
  <si>
    <t>Приложение № 3 к постановлению                                                                                                                                                                                                      администрации г. Дивногорска
от 29.01.2019 №19п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</si>
</sst>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.0_р_._-;\-* #,##0.0_р_._-;_-* &quot;-&quot;?_р_._-;_-@_-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000000.0"/>
    <numFmt numFmtId="182" formatCode="000000.00"/>
    <numFmt numFmtId="183" formatCode="000000.000"/>
    <numFmt numFmtId="184" formatCode="?"/>
    <numFmt numFmtId="185" formatCode="_-* #,##0.00_р_._-;\-* #,##0.00_р_._-;_-* &quot;-&quot;?_р_._-;_-@_-"/>
    <numFmt numFmtId="186" formatCode="_-* #,##0.0\ _₽_-;\-* #,##0.0\ _₽_-;_-* &quot;-&quot;?\ _₽_-;_-@_-"/>
    <numFmt numFmtId="187" formatCode="[$-FC19]d\ mmmm\ yyyy\ &quot;г.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Arial Cyr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20"/>
      <color indexed="8"/>
      <name val="Times New Roman"/>
      <family val="1"/>
    </font>
    <font>
      <sz val="25"/>
      <color indexed="9"/>
      <name val="Arial"/>
      <family val="2"/>
    </font>
    <font>
      <sz val="12"/>
      <color indexed="44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25"/>
      <color theme="0"/>
      <name val="Arial"/>
      <family val="2"/>
    </font>
    <font>
      <sz val="12"/>
      <color theme="3" tint="0.5999900102615356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14" fillId="0" borderId="0">
      <alignment/>
      <protection/>
    </xf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76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Fill="1" applyAlignment="1">
      <alignment horizontal="right" vertical="center"/>
      <protection/>
    </xf>
    <xf numFmtId="0" fontId="5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6" fillId="0" borderId="10" xfId="52" applyFont="1" applyBorder="1" applyAlignment="1">
      <alignment horizontal="center" vertical="top"/>
      <protection/>
    </xf>
    <xf numFmtId="0" fontId="6" fillId="33" borderId="10" xfId="52" applyFont="1" applyFill="1" applyBorder="1" applyAlignment="1">
      <alignment horizontal="left" vertical="top" wrapText="1"/>
      <protection/>
    </xf>
    <xf numFmtId="49" fontId="6" fillId="0" borderId="10" xfId="52" applyNumberFormat="1" applyFont="1" applyBorder="1" applyAlignment="1">
      <alignment horizontal="center" vertical="top"/>
      <protection/>
    </xf>
    <xf numFmtId="0" fontId="6" fillId="0" borderId="0" xfId="52" applyFont="1" applyAlignment="1">
      <alignment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vertical="top" wrapText="1"/>
      <protection/>
    </xf>
    <xf numFmtId="0" fontId="6" fillId="0" borderId="0" xfId="52" applyFont="1">
      <alignment/>
      <protection/>
    </xf>
    <xf numFmtId="0" fontId="6" fillId="0" borderId="10" xfId="52" applyFont="1" applyBorder="1" applyAlignment="1">
      <alignment horizontal="left" vertical="top" wrapText="1"/>
      <protection/>
    </xf>
    <xf numFmtId="0" fontId="6" fillId="33" borderId="10" xfId="52" applyFont="1" applyFill="1" applyBorder="1" applyAlignment="1">
      <alignment horizontal="center" vertical="top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0" xfId="52" applyFont="1" applyAlignment="1">
      <alignment horizontal="left" vertical="top"/>
      <protection/>
    </xf>
    <xf numFmtId="0" fontId="3" fillId="0" borderId="0" xfId="52" applyFont="1" applyAlignment="1">
      <alignment wrapText="1"/>
      <protection/>
    </xf>
    <xf numFmtId="0" fontId="9" fillId="33" borderId="0" xfId="53" applyFill="1">
      <alignment/>
      <protection/>
    </xf>
    <xf numFmtId="172" fontId="9" fillId="33" borderId="0" xfId="53" applyNumberFormat="1" applyFont="1" applyFill="1">
      <alignment/>
      <protection/>
    </xf>
    <xf numFmtId="0" fontId="10" fillId="33" borderId="0" xfId="53" applyFont="1" applyFill="1">
      <alignment/>
      <protection/>
    </xf>
    <xf numFmtId="172" fontId="10" fillId="33" borderId="0" xfId="53" applyNumberFormat="1" applyFont="1" applyFill="1">
      <alignment/>
      <protection/>
    </xf>
    <xf numFmtId="3" fontId="10" fillId="33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49" fontId="10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53" applyFont="1" applyFill="1" applyBorder="1" applyAlignment="1">
      <alignment vertical="top" wrapText="1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vertical="center" wrapText="1"/>
      <protection/>
    </xf>
    <xf numFmtId="0" fontId="9" fillId="33" borderId="0" xfId="53" applyFill="1" applyAlignment="1">
      <alignment horizontal="center" vertical="center" wrapText="1"/>
      <protection/>
    </xf>
    <xf numFmtId="172" fontId="11" fillId="33" borderId="10" xfId="53" applyNumberFormat="1" applyFont="1" applyFill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0" fontId="9" fillId="33" borderId="10" xfId="53" applyFill="1" applyBorder="1" applyAlignment="1">
      <alignment horizontal="center" vertical="center" wrapText="1"/>
      <protection/>
    </xf>
    <xf numFmtId="0" fontId="10" fillId="33" borderId="0" xfId="53" applyFont="1" applyFill="1" applyAlignment="1">
      <alignment vertical="top"/>
      <protection/>
    </xf>
    <xf numFmtId="0" fontId="10" fillId="33" borderId="0" xfId="53" applyFont="1" applyFill="1" applyBorder="1" applyAlignment="1">
      <alignment horizontal="left" vertical="top" wrapText="1"/>
      <protection/>
    </xf>
    <xf numFmtId="0" fontId="13" fillId="0" borderId="0" xfId="55" applyFont="1" applyAlignment="1">
      <alignment vertical="top" wrapText="1"/>
      <protection/>
    </xf>
    <xf numFmtId="0" fontId="13" fillId="0" borderId="0" xfId="55" applyFont="1" applyFill="1" applyAlignment="1">
      <alignment vertical="top" wrapText="1"/>
      <protection/>
    </xf>
    <xf numFmtId="173" fontId="13" fillId="0" borderId="0" xfId="55" applyNumberFormat="1" applyFont="1" applyFill="1" applyAlignment="1">
      <alignment vertical="top" wrapText="1"/>
      <protection/>
    </xf>
    <xf numFmtId="1" fontId="13" fillId="0" borderId="0" xfId="55" applyNumberFormat="1" applyFont="1" applyFill="1" applyBorder="1" applyAlignment="1">
      <alignment horizontal="right" vertical="top" wrapText="1"/>
      <protection/>
    </xf>
    <xf numFmtId="2" fontId="13" fillId="0" borderId="0" xfId="55" applyNumberFormat="1" applyFont="1" applyFill="1" applyBorder="1" applyAlignment="1">
      <alignment horizontal="center" vertical="top" wrapText="1"/>
      <protection/>
    </xf>
    <xf numFmtId="0" fontId="13" fillId="0" borderId="0" xfId="55" applyFont="1" applyBorder="1" applyAlignment="1">
      <alignment horizontal="center" vertical="top" wrapText="1"/>
      <protection/>
    </xf>
    <xf numFmtId="0" fontId="13" fillId="0" borderId="0" xfId="55" applyFont="1" applyBorder="1" applyAlignment="1">
      <alignment vertical="top" wrapText="1"/>
      <protection/>
    </xf>
    <xf numFmtId="1" fontId="13" fillId="0" borderId="10" xfId="55" applyNumberFormat="1" applyFont="1" applyFill="1" applyBorder="1" applyAlignment="1">
      <alignment horizontal="right" vertical="top" wrapText="1"/>
      <protection/>
    </xf>
    <xf numFmtId="2" fontId="13" fillId="0" borderId="10" xfId="55" applyNumberFormat="1" applyFont="1" applyFill="1" applyBorder="1" applyAlignment="1">
      <alignment horizontal="center" vertical="top" wrapText="1"/>
      <protection/>
    </xf>
    <xf numFmtId="0" fontId="13" fillId="0" borderId="10" xfId="55" applyFont="1" applyBorder="1" applyAlignment="1">
      <alignment horizontal="center" vertical="top" wrapText="1"/>
      <protection/>
    </xf>
    <xf numFmtId="0" fontId="13" fillId="0" borderId="10" xfId="55" applyFont="1" applyFill="1" applyBorder="1" applyAlignment="1">
      <alignment vertical="top" wrapText="1"/>
      <protection/>
    </xf>
    <xf numFmtId="0" fontId="13" fillId="0" borderId="10" xfId="55" applyFont="1" applyFill="1" applyBorder="1" applyAlignment="1">
      <alignment horizontal="center" vertical="top" wrapText="1"/>
      <protection/>
    </xf>
    <xf numFmtId="173" fontId="6" fillId="0" borderId="10" xfId="52" applyNumberFormat="1" applyFont="1" applyBorder="1" applyAlignment="1">
      <alignment horizontal="center" vertical="top"/>
      <protection/>
    </xf>
    <xf numFmtId="3" fontId="6" fillId="0" borderId="10" xfId="52" applyNumberFormat="1" applyFont="1" applyFill="1" applyBorder="1" applyAlignment="1">
      <alignment horizontal="center" vertical="top"/>
      <protection/>
    </xf>
    <xf numFmtId="0" fontId="3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horizontal="left" vertical="top"/>
      <protection/>
    </xf>
    <xf numFmtId="0" fontId="28" fillId="0" borderId="10" xfId="54" applyFont="1" applyFill="1" applyBorder="1" applyAlignment="1">
      <alignment horizontal="left" vertical="center" wrapText="1"/>
      <protection/>
    </xf>
    <xf numFmtId="0" fontId="29" fillId="0" borderId="0" xfId="54" applyFont="1" applyFill="1">
      <alignment/>
      <protection/>
    </xf>
    <xf numFmtId="0" fontId="28" fillId="0" borderId="10" xfId="54" applyFont="1" applyFill="1" applyBorder="1" applyAlignment="1">
      <alignment horizontal="left" vertical="top" wrapText="1"/>
      <protection/>
    </xf>
    <xf numFmtId="0" fontId="8" fillId="0" borderId="0" xfId="54" applyFont="1" applyFill="1">
      <alignment/>
      <protection/>
    </xf>
    <xf numFmtId="0" fontId="0" fillId="0" borderId="0" xfId="57">
      <alignment/>
      <protection/>
    </xf>
    <xf numFmtId="0" fontId="4" fillId="0" borderId="0" xfId="57" applyFont="1" applyFill="1" applyAlignment="1">
      <alignment vertical="top" wrapText="1"/>
      <protection/>
    </xf>
    <xf numFmtId="173" fontId="4" fillId="0" borderId="0" xfId="57" applyNumberFormat="1" applyFont="1" applyFill="1" applyAlignment="1">
      <alignment vertical="top" wrapText="1"/>
      <protection/>
    </xf>
    <xf numFmtId="1" fontId="0" fillId="0" borderId="0" xfId="57" applyNumberFormat="1">
      <alignment/>
      <protection/>
    </xf>
    <xf numFmtId="3" fontId="6" fillId="0" borderId="11" xfId="54" applyNumberFormat="1" applyFont="1" applyFill="1" applyBorder="1" applyAlignment="1">
      <alignment horizontal="center" vertical="top" wrapText="1"/>
      <protection/>
    </xf>
    <xf numFmtId="4" fontId="6" fillId="0" borderId="0" xfId="54" applyNumberFormat="1" applyFont="1" applyFill="1">
      <alignment/>
      <protection/>
    </xf>
    <xf numFmtId="4" fontId="29" fillId="0" borderId="0" xfId="54" applyNumberFormat="1" applyFont="1" applyFill="1">
      <alignment/>
      <protection/>
    </xf>
    <xf numFmtId="0" fontId="30" fillId="0" borderId="0" xfId="0" applyFont="1" applyAlignment="1">
      <alignment vertical="top" wrapText="1"/>
    </xf>
    <xf numFmtId="172" fontId="9" fillId="33" borderId="0" xfId="53" applyNumberFormat="1" applyFont="1" applyFill="1" applyAlignment="1">
      <alignment/>
      <protection/>
    </xf>
    <xf numFmtId="0" fontId="15" fillId="0" borderId="0" xfId="0" applyFont="1" applyAlignment="1">
      <alignment vertical="top" wrapText="1"/>
    </xf>
    <xf numFmtId="0" fontId="13" fillId="0" borderId="0" xfId="63" applyFont="1" applyFill="1" applyAlignment="1">
      <alignment vertical="top" wrapText="1"/>
      <protection/>
    </xf>
    <xf numFmtId="4" fontId="3" fillId="0" borderId="0" xfId="54" applyNumberFormat="1" applyFont="1" applyFill="1">
      <alignment/>
      <protection/>
    </xf>
    <xf numFmtId="172" fontId="10" fillId="33" borderId="10" xfId="53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2" fontId="6" fillId="0" borderId="0" xfId="54" applyNumberFormat="1" applyFont="1" applyFill="1">
      <alignment/>
      <protection/>
    </xf>
    <xf numFmtId="0" fontId="15" fillId="34" borderId="10" xfId="52" applyFont="1" applyFill="1" applyBorder="1" applyAlignment="1">
      <alignment vertical="top" wrapText="1"/>
      <protection/>
    </xf>
    <xf numFmtId="174" fontId="17" fillId="34" borderId="10" xfId="0" applyNumberFormat="1" applyFont="1" applyFill="1" applyBorder="1" applyAlignment="1">
      <alignment horizontal="right" vertical="top" wrapText="1"/>
    </xf>
    <xf numFmtId="174" fontId="15" fillId="34" borderId="10" xfId="0" applyNumberFormat="1" applyFont="1" applyFill="1" applyBorder="1" applyAlignment="1">
      <alignment horizontal="right" vertical="top" wrapText="1"/>
    </xf>
    <xf numFmtId="0" fontId="15" fillId="34" borderId="10" xfId="0" applyFont="1" applyFill="1" applyBorder="1" applyAlignment="1">
      <alignment horizontal="center" vertical="top" wrapText="1"/>
    </xf>
    <xf numFmtId="172" fontId="11" fillId="33" borderId="12" xfId="53" applyNumberFormat="1" applyFont="1" applyFill="1" applyBorder="1" applyAlignment="1">
      <alignment horizontal="left" vertical="center" wrapText="1"/>
      <protection/>
    </xf>
    <xf numFmtId="173" fontId="11" fillId="34" borderId="10" xfId="56" applyNumberFormat="1" applyFont="1" applyFill="1" applyBorder="1" applyAlignment="1">
      <alignment horizontal="right" vertical="center"/>
      <protection/>
    </xf>
    <xf numFmtId="4" fontId="6" fillId="0" borderId="10" xfId="54" applyNumberFormat="1" applyFont="1" applyFill="1" applyBorder="1" applyAlignment="1">
      <alignment horizontal="center" vertical="center"/>
      <protection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0" fontId="6" fillId="0" borderId="0" xfId="54" applyFont="1" applyFill="1" applyBorder="1" applyAlignment="1">
      <alignment horizontal="center" vertical="top"/>
      <protection/>
    </xf>
    <xf numFmtId="4" fontId="6" fillId="0" borderId="0" xfId="54" applyNumberFormat="1" applyFont="1" applyFill="1" applyBorder="1" applyAlignment="1">
      <alignment horizontal="center" vertical="center"/>
      <protection/>
    </xf>
    <xf numFmtId="3" fontId="6" fillId="0" borderId="10" xfId="54" applyNumberFormat="1" applyFont="1" applyFill="1" applyBorder="1" applyAlignment="1">
      <alignment horizontal="center" vertical="top" wrapText="1"/>
      <protection/>
    </xf>
    <xf numFmtId="4" fontId="6" fillId="0" borderId="14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top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>
      <alignment/>
      <protection/>
    </xf>
    <xf numFmtId="4" fontId="28" fillId="0" borderId="0" xfId="54" applyNumberFormat="1" applyFont="1" applyFill="1" applyBorder="1" applyAlignment="1">
      <alignment horizontal="left" vertical="top"/>
      <protection/>
    </xf>
    <xf numFmtId="0" fontId="6" fillId="0" borderId="10" xfId="52" applyFont="1" applyBorder="1">
      <alignment/>
      <protection/>
    </xf>
    <xf numFmtId="172" fontId="6" fillId="0" borderId="10" xfId="52" applyNumberFormat="1" applyFont="1" applyBorder="1" applyAlignment="1">
      <alignment horizontal="center" vertical="top"/>
      <protection/>
    </xf>
    <xf numFmtId="172" fontId="11" fillId="33" borderId="15" xfId="53" applyNumberFormat="1" applyFont="1" applyFill="1" applyBorder="1" applyAlignment="1">
      <alignment horizontal="left" vertical="center" wrapText="1"/>
      <protection/>
    </xf>
    <xf numFmtId="3" fontId="10" fillId="0" borderId="16" xfId="53" applyNumberFormat="1" applyFont="1" applyFill="1" applyBorder="1" applyAlignment="1">
      <alignment horizontal="center" vertical="center" wrapText="1"/>
      <protection/>
    </xf>
    <xf numFmtId="3" fontId="10" fillId="33" borderId="16" xfId="53" applyNumberFormat="1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79" fillId="0" borderId="0" xfId="0" applyFont="1" applyAlignment="1">
      <alignment vertical="top" wrapText="1"/>
    </xf>
    <xf numFmtId="172" fontId="6" fillId="0" borderId="10" xfId="52" applyNumberFormat="1" applyFont="1" applyBorder="1" applyAlignment="1">
      <alignment horizontal="center" vertical="top" wrapText="1"/>
      <protection/>
    </xf>
    <xf numFmtId="0" fontId="13" fillId="0" borderId="16" xfId="55" applyFont="1" applyFill="1" applyBorder="1" applyAlignment="1">
      <alignment horizontal="center" vertical="top" wrapText="1"/>
      <protection/>
    </xf>
    <xf numFmtId="1" fontId="13" fillId="0" borderId="16" xfId="55" applyNumberFormat="1" applyFont="1" applyFill="1" applyBorder="1" applyAlignment="1">
      <alignment horizontal="right" vertical="top" wrapText="1"/>
      <protection/>
    </xf>
    <xf numFmtId="0" fontId="13" fillId="0" borderId="10" xfId="55" applyFont="1" applyBorder="1" applyAlignment="1">
      <alignment vertical="top" wrapText="1"/>
      <protection/>
    </xf>
    <xf numFmtId="0" fontId="15" fillId="0" borderId="10" xfId="57" applyFont="1" applyBorder="1" applyAlignment="1">
      <alignment horizontal="center" vertical="top" wrapText="1"/>
      <protection/>
    </xf>
    <xf numFmtId="0" fontId="15" fillId="0" borderId="10" xfId="57" applyFont="1" applyBorder="1" applyAlignment="1">
      <alignment vertical="top" wrapText="1"/>
      <protection/>
    </xf>
    <xf numFmtId="0" fontId="8" fillId="0" borderId="10" xfId="52" applyFont="1" applyBorder="1" applyAlignment="1">
      <alignment horizontal="center" vertical="top" wrapText="1"/>
      <protection/>
    </xf>
    <xf numFmtId="3" fontId="8" fillId="0" borderId="10" xfId="52" applyNumberFormat="1" applyFont="1" applyBorder="1" applyAlignment="1">
      <alignment horizontal="center" vertical="top" wrapText="1"/>
      <protection/>
    </xf>
    <xf numFmtId="3" fontId="8" fillId="33" borderId="10" xfId="53" applyNumberFormat="1" applyFont="1" applyFill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/>
      <protection/>
    </xf>
    <xf numFmtId="1" fontId="8" fillId="0" borderId="10" xfId="57" applyNumberFormat="1" applyFont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right" vertical="justify" wrapText="1"/>
      <protection/>
    </xf>
    <xf numFmtId="0" fontId="6" fillId="0" borderId="10" xfId="54" applyFont="1" applyFill="1" applyBorder="1" applyAlignment="1">
      <alignment horizontal="right" vertical="top"/>
      <protection/>
    </xf>
    <xf numFmtId="0" fontId="6" fillId="0" borderId="14" xfId="54" applyFont="1" applyFill="1" applyBorder="1" applyAlignment="1">
      <alignment vertical="top" wrapText="1"/>
      <protection/>
    </xf>
    <xf numFmtId="0" fontId="6" fillId="0" borderId="14" xfId="54" applyFont="1" applyFill="1" applyBorder="1" applyAlignment="1">
      <alignment horizontal="left" vertical="center" wrapText="1"/>
      <protection/>
    </xf>
    <xf numFmtId="0" fontId="3" fillId="0" borderId="17" xfId="54" applyFont="1" applyFill="1" applyBorder="1" applyAlignment="1">
      <alignment horizontal="left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>
      <alignment horizontal="right" vertical="top" wrapText="1"/>
      <protection/>
    </xf>
    <xf numFmtId="4" fontId="15" fillId="0" borderId="0" xfId="0" applyNumberFormat="1" applyFont="1" applyFill="1" applyAlignment="1">
      <alignment vertical="top" wrapText="1"/>
    </xf>
    <xf numFmtId="173" fontId="8" fillId="34" borderId="10" xfId="56" applyNumberFormat="1" applyFont="1" applyFill="1" applyBorder="1" applyAlignment="1">
      <alignment horizontal="right" vertical="center"/>
      <protection/>
    </xf>
    <xf numFmtId="173" fontId="8" fillId="34" borderId="10" xfId="56" applyNumberFormat="1" applyFont="1" applyFill="1" applyBorder="1" applyAlignment="1">
      <alignment vertical="center"/>
      <protection/>
    </xf>
    <xf numFmtId="173" fontId="25" fillId="34" borderId="10" xfId="56" applyNumberFormat="1" applyFont="1" applyFill="1" applyBorder="1" applyAlignment="1">
      <alignment horizontal="right" vertical="center"/>
      <protection/>
    </xf>
    <xf numFmtId="0" fontId="15" fillId="0" borderId="0" xfId="55" applyFont="1" applyFill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4" fontId="6" fillId="0" borderId="16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>
      <alignment/>
      <protection/>
    </xf>
    <xf numFmtId="0" fontId="80" fillId="0" borderId="0" xfId="54" applyFont="1" applyFill="1">
      <alignment/>
      <protection/>
    </xf>
    <xf numFmtId="1" fontId="8" fillId="0" borderId="10" xfId="57" applyNumberFormat="1" applyFont="1" applyBorder="1" applyAlignment="1">
      <alignment vertical="top" wrapText="1"/>
      <protection/>
    </xf>
    <xf numFmtId="3" fontId="8" fillId="0" borderId="10" xfId="53" applyNumberFormat="1" applyFont="1" applyFill="1" applyBorder="1" applyAlignment="1">
      <alignment horizontal="center" vertical="top" wrapText="1"/>
      <protection/>
    </xf>
    <xf numFmtId="0" fontId="10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6" xfId="53" applyNumberFormat="1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left" vertical="center" wrapText="1"/>
      <protection/>
    </xf>
    <xf numFmtId="0" fontId="3" fillId="0" borderId="14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left" vertical="top" wrapText="1"/>
      <protection/>
    </xf>
    <xf numFmtId="0" fontId="33" fillId="0" borderId="10" xfId="54" applyFont="1" applyFill="1" applyBorder="1" applyAlignment="1">
      <alignment horizontal="left" vertical="center" wrapText="1"/>
      <protection/>
    </xf>
    <xf numFmtId="0" fontId="6" fillId="0" borderId="18" xfId="54" applyFont="1" applyFill="1" applyBorder="1" applyAlignment="1">
      <alignment vertical="top" wrapText="1"/>
      <protection/>
    </xf>
    <xf numFmtId="0" fontId="27" fillId="0" borderId="10" xfId="54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horizontal="center" vertical="center" wrapText="1"/>
      <protection/>
    </xf>
    <xf numFmtId="0" fontId="79" fillId="0" borderId="10" xfId="0" applyFont="1" applyFill="1" applyBorder="1" applyAlignment="1">
      <alignment horizontal="center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4" fontId="6" fillId="0" borderId="19" xfId="54" applyNumberFormat="1" applyFont="1" applyFill="1" applyBorder="1" applyAlignment="1">
      <alignment horizontal="center" vertical="center"/>
      <protection/>
    </xf>
    <xf numFmtId="4" fontId="6" fillId="0" borderId="11" xfId="54" applyNumberFormat="1" applyFont="1" applyFill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14" xfId="54" applyNumberFormat="1" applyFont="1" applyFill="1" applyBorder="1" applyAlignment="1">
      <alignment horizontal="center" vertical="center"/>
      <protection/>
    </xf>
    <xf numFmtId="4" fontId="6" fillId="0" borderId="20" xfId="54" applyNumberFormat="1" applyFont="1" applyFill="1" applyBorder="1" applyAlignment="1">
      <alignment horizontal="center" vertical="center"/>
      <protection/>
    </xf>
    <xf numFmtId="4" fontId="6" fillId="0" borderId="17" xfId="54" applyNumberFormat="1" applyFont="1" applyFill="1" applyBorder="1" applyAlignment="1">
      <alignment horizontal="center" vertical="center"/>
      <protection/>
    </xf>
    <xf numFmtId="0" fontId="13" fillId="0" borderId="0" xfId="57" applyFont="1" applyAlignment="1">
      <alignment vertical="top" wrapText="1"/>
      <protection/>
    </xf>
    <xf numFmtId="0" fontId="13" fillId="0" borderId="0" xfId="57" applyFont="1" applyAlignment="1">
      <alignment horizontal="center" vertical="top" wrapText="1"/>
      <protection/>
    </xf>
    <xf numFmtId="0" fontId="15" fillId="34" borderId="10" xfId="57" applyFont="1" applyFill="1" applyBorder="1" applyAlignment="1">
      <alignment vertical="top" wrapText="1"/>
      <protection/>
    </xf>
    <xf numFmtId="49" fontId="6" fillId="34" borderId="10" xfId="52" applyNumberFormat="1" applyFont="1" applyFill="1" applyBorder="1" applyAlignment="1">
      <alignment horizontal="center" vertical="top"/>
      <protection/>
    </xf>
    <xf numFmtId="49" fontId="6" fillId="0" borderId="10" xfId="52" applyNumberFormat="1" applyFont="1" applyBorder="1" applyAlignment="1">
      <alignment horizontal="center" vertical="top" wrapText="1"/>
      <protection/>
    </xf>
    <xf numFmtId="3" fontId="8" fillId="34" borderId="16" xfId="52" applyNumberFormat="1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vertical="top" wrapText="1"/>
      <protection/>
    </xf>
    <xf numFmtId="0" fontId="6" fillId="34" borderId="10" xfId="52" applyFont="1" applyFill="1" applyBorder="1" applyAlignment="1">
      <alignment horizontal="left" vertical="top" wrapText="1"/>
      <protection/>
    </xf>
    <xf numFmtId="173" fontId="6" fillId="34" borderId="10" xfId="52" applyNumberFormat="1" applyFont="1" applyFill="1" applyBorder="1" applyAlignment="1">
      <alignment horizontal="center" vertical="top"/>
      <protection/>
    </xf>
    <xf numFmtId="0" fontId="79" fillId="34" borderId="10" xfId="0" applyFont="1" applyFill="1" applyBorder="1" applyAlignment="1">
      <alignment horizontal="left" vertical="center" wrapText="1"/>
    </xf>
    <xf numFmtId="2" fontId="6" fillId="0" borderId="10" xfId="52" applyNumberFormat="1" applyFont="1" applyBorder="1" applyAlignment="1">
      <alignment horizontal="center" vertical="top" wrapText="1"/>
      <protection/>
    </xf>
    <xf numFmtId="2" fontId="6" fillId="34" borderId="16" xfId="52" applyNumberFormat="1" applyFont="1" applyFill="1" applyBorder="1" applyAlignment="1">
      <alignment horizontal="center" vertical="top" wrapText="1"/>
      <protection/>
    </xf>
    <xf numFmtId="2" fontId="6" fillId="0" borderId="16" xfId="52" applyNumberFormat="1" applyFont="1" applyBorder="1" applyAlignment="1">
      <alignment horizontal="center" vertical="top" wrapText="1"/>
      <protection/>
    </xf>
    <xf numFmtId="0" fontId="79" fillId="34" borderId="10" xfId="0" applyFont="1" applyFill="1" applyBorder="1" applyAlignment="1">
      <alignment vertical="top" wrapText="1"/>
    </xf>
    <xf numFmtId="0" fontId="79" fillId="34" borderId="10" xfId="0" applyFont="1" applyFill="1" applyBorder="1" applyAlignment="1">
      <alignment horizontal="left" vertical="top" wrapText="1"/>
    </xf>
    <xf numFmtId="0" fontId="8" fillId="34" borderId="10" xfId="52" applyFont="1" applyFill="1" applyBorder="1" applyAlignment="1">
      <alignment horizontal="left" vertical="top" wrapText="1"/>
      <protection/>
    </xf>
    <xf numFmtId="2" fontId="6" fillId="0" borderId="10" xfId="52" applyNumberFormat="1" applyFont="1" applyFill="1" applyBorder="1" applyAlignment="1">
      <alignment horizontal="center" vertical="top"/>
      <protection/>
    </xf>
    <xf numFmtId="2" fontId="6" fillId="0" borderId="16" xfId="52" applyNumberFormat="1" applyFont="1" applyFill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3" fontId="8" fillId="34" borderId="16" xfId="53" applyNumberFormat="1" applyFont="1" applyFill="1" applyBorder="1" applyAlignment="1">
      <alignment horizontal="center" vertical="top" wrapText="1"/>
      <protection/>
    </xf>
    <xf numFmtId="0" fontId="8" fillId="33" borderId="10" xfId="57" applyFont="1" applyFill="1" applyBorder="1" applyAlignment="1">
      <alignment horizontal="left" vertical="top" wrapText="1"/>
      <protection/>
    </xf>
    <xf numFmtId="3" fontId="8" fillId="34" borderId="10" xfId="53" applyNumberFormat="1" applyFont="1" applyFill="1" applyBorder="1" applyAlignment="1">
      <alignment horizontal="center" vertical="top" wrapText="1"/>
      <protection/>
    </xf>
    <xf numFmtId="1" fontId="8" fillId="34" borderId="10" xfId="57" applyNumberFormat="1" applyFont="1" applyFill="1" applyBorder="1" applyAlignment="1">
      <alignment horizontal="center" vertical="top" wrapText="1"/>
      <protection/>
    </xf>
    <xf numFmtId="0" fontId="79" fillId="0" borderId="10" xfId="0" applyFont="1" applyBorder="1" applyAlignment="1">
      <alignment wrapText="1"/>
    </xf>
    <xf numFmtId="0" fontId="3" fillId="33" borderId="0" xfId="52" applyFont="1" applyFill="1" applyBorder="1" applyAlignment="1">
      <alignment horizontal="left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vertical="top" wrapText="1"/>
    </xf>
    <xf numFmtId="2" fontId="6" fillId="0" borderId="10" xfId="52" applyNumberFormat="1" applyFont="1" applyBorder="1" applyAlignment="1">
      <alignment horizontal="center" vertical="top"/>
      <protection/>
    </xf>
    <xf numFmtId="0" fontId="30" fillId="0" borderId="0" xfId="0" applyFont="1" applyAlignment="1">
      <alignment horizontal="left" wrapText="1"/>
    </xf>
    <xf numFmtId="0" fontId="3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25" fillId="0" borderId="0" xfId="52" applyFont="1" applyFill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6" xfId="52" applyFont="1" applyFill="1" applyBorder="1" applyAlignment="1">
      <alignment horizontal="center" vertical="top"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center" vertical="top" wrapText="1"/>
      <protection/>
    </xf>
    <xf numFmtId="3" fontId="6" fillId="0" borderId="10" xfId="52" applyNumberFormat="1" applyFont="1" applyFill="1" applyBorder="1" applyAlignment="1">
      <alignment horizontal="center" vertical="top" wrapText="1"/>
      <protection/>
    </xf>
    <xf numFmtId="3" fontId="6" fillId="0" borderId="16" xfId="52" applyNumberFormat="1" applyFont="1" applyFill="1" applyBorder="1" applyAlignment="1">
      <alignment horizontal="center" vertical="top" wrapText="1"/>
      <protection/>
    </xf>
    <xf numFmtId="172" fontId="6" fillId="0" borderId="10" xfId="52" applyNumberFormat="1" applyFont="1" applyFill="1" applyBorder="1" applyAlignment="1">
      <alignment horizontal="center" vertical="top" wrapText="1"/>
      <protection/>
    </xf>
    <xf numFmtId="0" fontId="6" fillId="0" borderId="20" xfId="54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6" fillId="0" borderId="11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0" xfId="54" applyFont="1" applyFill="1" applyBorder="1">
      <alignment/>
      <protection/>
    </xf>
    <xf numFmtId="0" fontId="6" fillId="0" borderId="21" xfId="54" applyFont="1" applyFill="1" applyBorder="1" applyAlignment="1">
      <alignment horizontal="center" vertical="top" wrapText="1"/>
      <protection/>
    </xf>
    <xf numFmtId="0" fontId="6" fillId="0" borderId="22" xfId="54" applyFont="1" applyFill="1" applyBorder="1" applyAlignment="1">
      <alignment horizontal="center" vertical="top" wrapText="1"/>
      <protection/>
    </xf>
    <xf numFmtId="0" fontId="6" fillId="0" borderId="23" xfId="54" applyFont="1" applyFill="1" applyBorder="1" applyAlignment="1">
      <alignment horizontal="center" vertical="top" wrapText="1"/>
      <protection/>
    </xf>
    <xf numFmtId="0" fontId="6" fillId="0" borderId="24" xfId="54" applyFont="1" applyFill="1" applyBorder="1" applyAlignment="1">
      <alignment horizontal="left" vertical="center" wrapText="1"/>
      <protection/>
    </xf>
    <xf numFmtId="0" fontId="28" fillId="0" borderId="24" xfId="54" applyFont="1" applyFill="1" applyBorder="1" applyAlignment="1">
      <alignment horizontal="left" vertical="top" wrapText="1"/>
      <protection/>
    </xf>
    <xf numFmtId="0" fontId="6" fillId="0" borderId="25" xfId="54" applyFont="1" applyFill="1" applyBorder="1" applyAlignment="1">
      <alignment horizontal="right" vertical="top"/>
      <protection/>
    </xf>
    <xf numFmtId="0" fontId="6" fillId="0" borderId="25" xfId="54" applyFont="1" applyFill="1" applyBorder="1" applyAlignment="1">
      <alignment horizontal="center" vertical="center"/>
      <protection/>
    </xf>
    <xf numFmtId="4" fontId="6" fillId="0" borderId="25" xfId="54" applyNumberFormat="1" applyFont="1" applyFill="1" applyBorder="1" applyAlignment="1">
      <alignment horizontal="center" vertical="center"/>
      <protection/>
    </xf>
    <xf numFmtId="4" fontId="6" fillId="0" borderId="23" xfId="54" applyNumberFormat="1" applyFont="1" applyFill="1" applyBorder="1" applyAlignment="1">
      <alignment horizontal="center" vertical="center"/>
      <protection/>
    </xf>
    <xf numFmtId="0" fontId="27" fillId="0" borderId="10" xfId="54" applyFont="1" applyFill="1" applyBorder="1" applyAlignment="1">
      <alignment vertical="top" wrapText="1"/>
      <protection/>
    </xf>
    <xf numFmtId="0" fontId="6" fillId="0" borderId="20" xfId="54" applyFont="1" applyFill="1" applyBorder="1" applyAlignment="1">
      <alignment horizontal="right" vertical="center" wrapText="1"/>
      <protection/>
    </xf>
    <xf numFmtId="0" fontId="6" fillId="0" borderId="20" xfId="54" applyFont="1" applyFill="1" applyBorder="1" applyAlignment="1">
      <alignment horizontal="right" vertical="center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172" fontId="6" fillId="0" borderId="20" xfId="54" applyNumberFormat="1" applyFont="1" applyFill="1" applyBorder="1" applyAlignment="1">
      <alignment horizontal="center" vertical="center" wrapText="1"/>
      <protection/>
    </xf>
    <xf numFmtId="172" fontId="6" fillId="0" borderId="17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vertical="top" wrapText="1"/>
      <protection/>
    </xf>
    <xf numFmtId="0" fontId="3" fillId="0" borderId="26" xfId="54" applyFont="1" applyFill="1" applyBorder="1" applyAlignment="1">
      <alignment horizontal="left" vertical="center" wrapText="1"/>
      <protection/>
    </xf>
    <xf numFmtId="3" fontId="6" fillId="0" borderId="23" xfId="54" applyNumberFormat="1" applyFont="1" applyFill="1" applyBorder="1" applyAlignment="1">
      <alignment horizontal="right" vertical="top" wrapText="1"/>
      <protection/>
    </xf>
    <xf numFmtId="3" fontId="6" fillId="0" borderId="23" xfId="54" applyNumberFormat="1" applyFont="1" applyFill="1" applyBorder="1" applyAlignment="1">
      <alignment horizontal="center" vertical="center" wrapText="1"/>
      <protection/>
    </xf>
    <xf numFmtId="3" fontId="6" fillId="0" borderId="20" xfId="54" applyNumberFormat="1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left" vertical="center" wrapText="1"/>
      <protection/>
    </xf>
    <xf numFmtId="0" fontId="6" fillId="0" borderId="27" xfId="54" applyFont="1" applyFill="1" applyBorder="1" applyAlignment="1">
      <alignment horizontal="center" vertical="top"/>
      <protection/>
    </xf>
    <xf numFmtId="0" fontId="6" fillId="0" borderId="14" xfId="54" applyFont="1" applyFill="1" applyBorder="1" applyAlignment="1">
      <alignment horizontal="center" vertical="top"/>
      <protection/>
    </xf>
    <xf numFmtId="0" fontId="6" fillId="0" borderId="14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27" fillId="0" borderId="10" xfId="54" applyFont="1" applyFill="1" applyBorder="1" applyAlignment="1">
      <alignment horizontal="left" vertical="top" wrapText="1"/>
      <protection/>
    </xf>
    <xf numFmtId="0" fontId="6" fillId="0" borderId="28" xfId="54" applyFont="1" applyFill="1" applyBorder="1" applyAlignment="1">
      <alignment horizontal="center" vertical="top" wrapText="1"/>
      <protection/>
    </xf>
    <xf numFmtId="0" fontId="6" fillId="0" borderId="26" xfId="54" applyFont="1" applyFill="1" applyBorder="1" applyAlignment="1">
      <alignment horizontal="center" vertical="center"/>
      <protection/>
    </xf>
    <xf numFmtId="0" fontId="6" fillId="0" borderId="25" xfId="54" applyFont="1" applyFill="1" applyBorder="1" applyAlignment="1">
      <alignment horizontal="center" vertical="top"/>
      <protection/>
    </xf>
    <xf numFmtId="0" fontId="6" fillId="35" borderId="0" xfId="52" applyFont="1" applyFill="1" applyAlignment="1">
      <alignment wrapText="1"/>
      <protection/>
    </xf>
    <xf numFmtId="0" fontId="3" fillId="35" borderId="0" xfId="52" applyFont="1" applyFill="1">
      <alignment/>
      <protection/>
    </xf>
    <xf numFmtId="0" fontId="6" fillId="34" borderId="10" xfId="52" applyFont="1" applyFill="1" applyBorder="1" applyAlignment="1">
      <alignment horizontal="center" vertical="top"/>
      <protection/>
    </xf>
    <xf numFmtId="0" fontId="6" fillId="34" borderId="10" xfId="52" applyFont="1" applyFill="1" applyBorder="1" applyAlignment="1">
      <alignment horizontal="center" vertical="top" wrapText="1"/>
      <protection/>
    </xf>
    <xf numFmtId="0" fontId="81" fillId="34" borderId="10" xfId="0" applyFont="1" applyFill="1" applyBorder="1" applyAlignment="1">
      <alignment horizontal="left" vertical="center" wrapText="1"/>
    </xf>
    <xf numFmtId="0" fontId="6" fillId="34" borderId="10" xfId="52" applyFont="1" applyFill="1" applyBorder="1" applyAlignment="1">
      <alignment horizontal="center" vertical="center"/>
      <protection/>
    </xf>
    <xf numFmtId="2" fontId="6" fillId="34" borderId="10" xfId="52" applyNumberFormat="1" applyFont="1" applyFill="1" applyBorder="1" applyAlignment="1">
      <alignment horizontal="center" vertical="top" wrapText="1"/>
      <protection/>
    </xf>
    <xf numFmtId="16" fontId="15" fillId="0" borderId="10" xfId="57" applyNumberFormat="1" applyFont="1" applyBorder="1" applyAlignment="1">
      <alignment horizontal="right" vertical="top" wrapText="1"/>
      <protection/>
    </xf>
    <xf numFmtId="0" fontId="15" fillId="0" borderId="10" xfId="57" applyFont="1" applyBorder="1" applyAlignment="1">
      <alignment horizontal="right" vertical="top" wrapText="1"/>
      <protection/>
    </xf>
    <xf numFmtId="0" fontId="81" fillId="0" borderId="0" xfId="57" applyFont="1" applyBorder="1" applyAlignment="1">
      <alignment horizontal="right"/>
      <protection/>
    </xf>
    <xf numFmtId="0" fontId="0" fillId="0" borderId="0" xfId="57" applyBorder="1" applyAlignment="1">
      <alignment horizontal="left"/>
      <protection/>
    </xf>
    <xf numFmtId="0" fontId="81" fillId="0" borderId="10" xfId="57" applyFont="1" applyBorder="1" applyAlignment="1">
      <alignment horizontal="right" vertical="top"/>
      <protection/>
    </xf>
    <xf numFmtId="0" fontId="81" fillId="0" borderId="0" xfId="57" applyFont="1" applyBorder="1" applyAlignment="1">
      <alignment horizontal="right" vertical="top"/>
      <protection/>
    </xf>
    <xf numFmtId="0" fontId="13" fillId="34" borderId="10" xfId="55" applyFont="1" applyFill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15" fillId="34" borderId="10" xfId="55" applyFont="1" applyFill="1" applyBorder="1" applyAlignment="1">
      <alignment vertical="top" wrapText="1"/>
      <protection/>
    </xf>
    <xf numFmtId="0" fontId="81" fillId="0" borderId="10" xfId="57" applyFont="1" applyBorder="1" applyAlignment="1">
      <alignment horizontal="left" vertical="top" wrapText="1"/>
      <protection/>
    </xf>
    <xf numFmtId="0" fontId="79" fillId="0" borderId="10" xfId="57" applyFont="1" applyBorder="1" applyAlignment="1">
      <alignment horizontal="left" vertical="top" wrapText="1"/>
      <protection/>
    </xf>
    <xf numFmtId="0" fontId="0" fillId="34" borderId="0" xfId="57" applyFill="1">
      <alignment/>
      <protection/>
    </xf>
    <xf numFmtId="0" fontId="17" fillId="0" borderId="10" xfId="57" applyFont="1" applyBorder="1" applyAlignment="1">
      <alignment horizontal="center" vertical="top" wrapText="1"/>
      <protection/>
    </xf>
    <xf numFmtId="0" fontId="13" fillId="34" borderId="10" xfId="55" applyFont="1" applyFill="1" applyBorder="1" applyAlignment="1">
      <alignment horizontal="center" vertical="top" wrapText="1"/>
      <protection/>
    </xf>
    <xf numFmtId="2" fontId="13" fillId="34" borderId="10" xfId="55" applyNumberFormat="1" applyFont="1" applyFill="1" applyBorder="1" applyAlignment="1">
      <alignment horizontal="center" vertical="top" wrapText="1"/>
      <protection/>
    </xf>
    <xf numFmtId="1" fontId="13" fillId="34" borderId="10" xfId="55" applyNumberFormat="1" applyFont="1" applyFill="1" applyBorder="1" applyAlignment="1">
      <alignment horizontal="right" vertical="top" wrapText="1"/>
      <protection/>
    </xf>
    <xf numFmtId="1" fontId="13" fillId="34" borderId="16" xfId="55" applyNumberFormat="1" applyFont="1" applyFill="1" applyBorder="1" applyAlignment="1">
      <alignment horizontal="right" vertical="top" wrapText="1"/>
      <protection/>
    </xf>
    <xf numFmtId="0" fontId="13" fillId="34" borderId="0" xfId="55" applyFont="1" applyFill="1" applyAlignment="1">
      <alignment vertical="top" wrapText="1"/>
      <protection/>
    </xf>
    <xf numFmtId="0" fontId="5" fillId="34" borderId="0" xfId="56" applyFont="1" applyFill="1">
      <alignment/>
      <protection/>
    </xf>
    <xf numFmtId="49" fontId="5" fillId="34" borderId="0" xfId="56" applyNumberFormat="1" applyFont="1" applyFill="1">
      <alignment/>
      <protection/>
    </xf>
    <xf numFmtId="0" fontId="8" fillId="34" borderId="0" xfId="56" applyFont="1" applyFill="1">
      <alignment/>
      <protection/>
    </xf>
    <xf numFmtId="0" fontId="22" fillId="34" borderId="0" xfId="56" applyFont="1" applyFill="1">
      <alignment/>
      <protection/>
    </xf>
    <xf numFmtId="49" fontId="22" fillId="34" borderId="0" xfId="56" applyNumberFormat="1" applyFont="1" applyFill="1">
      <alignment/>
      <protection/>
    </xf>
    <xf numFmtId="0" fontId="8" fillId="34" borderId="0" xfId="56" applyFont="1" applyFill="1" applyAlignment="1">
      <alignment horizontal="center" wrapText="1"/>
      <protection/>
    </xf>
    <xf numFmtId="0" fontId="5" fillId="34" borderId="0" xfId="56" applyFont="1" applyFill="1" applyAlignment="1">
      <alignment horizontal="center" vertical="center" wrapText="1"/>
      <protection/>
    </xf>
    <xf numFmtId="0" fontId="4" fillId="34" borderId="14" xfId="56" applyFont="1" applyFill="1" applyBorder="1" applyAlignment="1">
      <alignment horizontal="center" vertical="center" wrapText="1"/>
      <protection/>
    </xf>
    <xf numFmtId="0" fontId="4" fillId="34" borderId="12" xfId="56" applyFont="1" applyFill="1" applyBorder="1" applyAlignment="1">
      <alignment horizontal="center" vertical="center" wrapText="1"/>
      <protection/>
    </xf>
    <xf numFmtId="0" fontId="25" fillId="34" borderId="10" xfId="56" applyFont="1" applyFill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top" wrapText="1"/>
      <protection/>
    </xf>
    <xf numFmtId="0" fontId="25" fillId="34" borderId="10" xfId="56" applyFont="1" applyFill="1" applyBorder="1" applyAlignment="1">
      <alignment horizontal="center" vertical="center"/>
      <protection/>
    </xf>
    <xf numFmtId="49" fontId="25" fillId="34" borderId="10" xfId="56" applyNumberFormat="1" applyFont="1" applyFill="1" applyBorder="1" applyAlignment="1">
      <alignment horizontal="center" vertical="center"/>
      <protection/>
    </xf>
    <xf numFmtId="0" fontId="8" fillId="34" borderId="10" xfId="56" applyFont="1" applyFill="1" applyBorder="1" applyAlignment="1">
      <alignment vertical="top" wrapText="1"/>
      <protection/>
    </xf>
    <xf numFmtId="3" fontId="8" fillId="34" borderId="10" xfId="56" applyNumberFormat="1" applyFont="1" applyFill="1" applyBorder="1" applyAlignment="1">
      <alignment horizontal="center" vertical="center"/>
      <protection/>
    </xf>
    <xf numFmtId="173" fontId="8" fillId="34" borderId="10" xfId="56" applyNumberFormat="1" applyFont="1" applyFill="1" applyBorder="1" applyAlignment="1">
      <alignment horizontal="center" vertical="center"/>
      <protection/>
    </xf>
    <xf numFmtId="49" fontId="8" fillId="34" borderId="10" xfId="56" applyNumberFormat="1" applyFont="1" applyFill="1" applyBorder="1" applyAlignment="1">
      <alignment horizontal="center" vertical="center"/>
      <protection/>
    </xf>
    <xf numFmtId="173" fontId="8" fillId="34" borderId="10" xfId="56" applyNumberFormat="1" applyFont="1" applyFill="1" applyBorder="1" applyAlignment="1">
      <alignment horizontal="left" vertical="top" wrapText="1"/>
      <protection/>
    </xf>
    <xf numFmtId="173" fontId="8" fillId="34" borderId="10" xfId="56" applyNumberFormat="1" applyFont="1" applyFill="1" applyBorder="1" applyAlignment="1">
      <alignment vertical="top" wrapText="1"/>
      <protection/>
    </xf>
    <xf numFmtId="173" fontId="5" fillId="34" borderId="0" xfId="56" applyNumberFormat="1" applyFont="1" applyFill="1">
      <alignment/>
      <protection/>
    </xf>
    <xf numFmtId="0" fontId="25" fillId="34" borderId="10" xfId="56" applyFont="1" applyFill="1" applyBorder="1" applyAlignment="1">
      <alignment vertical="top" wrapText="1"/>
      <protection/>
    </xf>
    <xf numFmtId="49" fontId="6" fillId="34" borderId="10" xfId="56" applyNumberFormat="1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wrapText="1"/>
    </xf>
    <xf numFmtId="3" fontId="8" fillId="34" borderId="10" xfId="56" applyNumberFormat="1" applyFont="1" applyFill="1" applyBorder="1" applyAlignment="1">
      <alignment horizontal="left" vertical="top" wrapText="1"/>
      <protection/>
    </xf>
    <xf numFmtId="0" fontId="8" fillId="34" borderId="10" xfId="56" applyFont="1" applyFill="1" applyBorder="1">
      <alignment/>
      <protection/>
    </xf>
    <xf numFmtId="173" fontId="8" fillId="34" borderId="10" xfId="56" applyNumberFormat="1" applyFont="1" applyFill="1" applyBorder="1">
      <alignment/>
      <protection/>
    </xf>
    <xf numFmtId="184" fontId="8" fillId="34" borderId="10" xfId="0" applyNumberFormat="1" applyFont="1" applyFill="1" applyBorder="1" applyAlignment="1">
      <alignment horizontal="left" vertical="center" wrapText="1"/>
    </xf>
    <xf numFmtId="1" fontId="8" fillId="34" borderId="10" xfId="56" applyNumberFormat="1" applyFont="1" applyFill="1" applyBorder="1" applyAlignment="1">
      <alignment horizontal="center" vertical="center"/>
      <protection/>
    </xf>
    <xf numFmtId="2" fontId="8" fillId="34" borderId="10" xfId="0" applyNumberFormat="1" applyFont="1" applyFill="1" applyBorder="1" applyAlignment="1">
      <alignment wrapText="1"/>
    </xf>
    <xf numFmtId="0" fontId="8" fillId="34" borderId="0" xfId="56" applyFont="1" applyFill="1" applyBorder="1" applyAlignment="1">
      <alignment horizontal="left" vertical="top" wrapText="1"/>
      <protection/>
    </xf>
    <xf numFmtId="0" fontId="8" fillId="34" borderId="0" xfId="56" applyFont="1" applyFill="1" applyBorder="1">
      <alignment/>
      <protection/>
    </xf>
    <xf numFmtId="3" fontId="8" fillId="34" borderId="0" xfId="56" applyNumberFormat="1" applyFont="1" applyFill="1" applyBorder="1" applyAlignment="1">
      <alignment horizontal="center" vertical="center"/>
      <protection/>
    </xf>
    <xf numFmtId="173" fontId="8" fillId="34" borderId="0" xfId="56" applyNumberFormat="1" applyFont="1" applyFill="1" applyBorder="1" applyAlignment="1">
      <alignment horizontal="center" vertical="center"/>
      <protection/>
    </xf>
    <xf numFmtId="49" fontId="8" fillId="34" borderId="0" xfId="56" applyNumberFormat="1" applyFont="1" applyFill="1" applyBorder="1" applyAlignment="1">
      <alignment horizontal="center" vertical="center"/>
      <protection/>
    </xf>
    <xf numFmtId="173" fontId="8" fillId="34" borderId="0" xfId="56" applyNumberFormat="1" applyFont="1" applyFill="1" applyBorder="1" applyAlignment="1">
      <alignment horizontal="right" vertical="center"/>
      <protection/>
    </xf>
    <xf numFmtId="173" fontId="8" fillId="34" borderId="0" xfId="56" applyNumberFormat="1" applyFont="1" applyFill="1" applyBorder="1">
      <alignment/>
      <protection/>
    </xf>
    <xf numFmtId="0" fontId="32" fillId="34" borderId="0" xfId="0" applyFont="1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49" fontId="15" fillId="34" borderId="0" xfId="52" applyNumberFormat="1" applyFont="1" applyFill="1" applyAlignment="1">
      <alignment horizontal="center" vertical="top" wrapText="1"/>
      <protection/>
    </xf>
    <xf numFmtId="0" fontId="15" fillId="34" borderId="0" xfId="52" applyFont="1" applyFill="1" applyAlignment="1">
      <alignment vertical="top" wrapText="1"/>
      <protection/>
    </xf>
    <xf numFmtId="0" fontId="16" fillId="34" borderId="0" xfId="52" applyFont="1" applyFill="1" applyAlignment="1">
      <alignment vertical="top" wrapText="1"/>
      <protection/>
    </xf>
    <xf numFmtId="49" fontId="16" fillId="34" borderId="0" xfId="52" applyNumberFormat="1" applyFont="1" applyFill="1" applyAlignment="1">
      <alignment horizontal="center" vertical="top" wrapText="1"/>
      <protection/>
    </xf>
    <xf numFmtId="49" fontId="15" fillId="34" borderId="14" xfId="52" applyNumberFormat="1" applyFont="1" applyFill="1" applyBorder="1" applyAlignment="1">
      <alignment horizontal="left" vertical="top" wrapText="1"/>
      <protection/>
    </xf>
    <xf numFmtId="0" fontId="15" fillId="34" borderId="0" xfId="52" applyFont="1" applyFill="1" applyAlignment="1">
      <alignment wrapText="1"/>
      <protection/>
    </xf>
    <xf numFmtId="0" fontId="15" fillId="34" borderId="12" xfId="52" applyFont="1" applyFill="1" applyBorder="1" applyAlignment="1">
      <alignment horizontal="left" vertical="top" wrapText="1"/>
      <protection/>
    </xf>
    <xf numFmtId="0" fontId="15" fillId="34" borderId="10" xfId="52" applyFont="1" applyFill="1" applyBorder="1" applyAlignment="1">
      <alignment horizontal="left" vertical="top" wrapText="1"/>
      <protection/>
    </xf>
    <xf numFmtId="174" fontId="15" fillId="34" borderId="10" xfId="52" applyNumberFormat="1" applyFont="1" applyFill="1" applyBorder="1" applyAlignment="1">
      <alignment horizontal="left" vertical="top" wrapText="1"/>
      <protection/>
    </xf>
    <xf numFmtId="173" fontId="15" fillId="34" borderId="0" xfId="52" applyNumberFormat="1" applyFont="1" applyFill="1" applyAlignment="1">
      <alignment vertical="top" wrapText="1"/>
      <protection/>
    </xf>
    <xf numFmtId="49" fontId="13" fillId="34" borderId="0" xfId="52" applyNumberFormat="1" applyFont="1" applyFill="1" applyAlignment="1">
      <alignment horizontal="center" vertical="top" wrapText="1"/>
      <protection/>
    </xf>
    <xf numFmtId="0" fontId="13" fillId="34" borderId="0" xfId="52" applyFont="1" applyFill="1" applyAlignment="1">
      <alignment vertical="top" wrapText="1"/>
      <protection/>
    </xf>
    <xf numFmtId="174" fontId="13" fillId="34" borderId="0" xfId="52" applyNumberFormat="1" applyFont="1" applyFill="1" applyAlignment="1">
      <alignment vertical="top" wrapText="1"/>
      <protection/>
    </xf>
    <xf numFmtId="173" fontId="13" fillId="34" borderId="0" xfId="0" applyNumberFormat="1" applyFont="1" applyFill="1" applyAlignment="1">
      <alignment vertical="top" wrapText="1"/>
    </xf>
    <xf numFmtId="173" fontId="13" fillId="34" borderId="0" xfId="52" applyNumberFormat="1" applyFont="1" applyFill="1" applyAlignment="1">
      <alignment vertical="top" wrapText="1"/>
      <protection/>
    </xf>
    <xf numFmtId="0" fontId="21" fillId="34" borderId="0" xfId="0" applyFont="1" applyFill="1" applyAlignment="1">
      <alignment/>
    </xf>
    <xf numFmtId="0" fontId="30" fillId="34" borderId="0" xfId="0" applyFont="1" applyFill="1" applyAlignment="1">
      <alignment vertical="top"/>
    </xf>
    <xf numFmtId="0" fontId="15" fillId="34" borderId="0" xfId="0" applyFont="1" applyFill="1" applyAlignment="1">
      <alignment wrapText="1"/>
    </xf>
    <xf numFmtId="0" fontId="15" fillId="34" borderId="10" xfId="0" applyFont="1" applyFill="1" applyBorder="1" applyAlignment="1">
      <alignment vertical="top" wrapText="1"/>
    </xf>
    <xf numFmtId="185" fontId="21" fillId="34" borderId="0" xfId="0" applyNumberFormat="1" applyFont="1" applyFill="1" applyAlignment="1">
      <alignment/>
    </xf>
    <xf numFmtId="174" fontId="21" fillId="34" borderId="0" xfId="0" applyNumberFormat="1" applyFont="1" applyFill="1" applyAlignment="1">
      <alignment/>
    </xf>
    <xf numFmtId="0" fontId="15" fillId="34" borderId="10" xfId="0" applyFont="1" applyFill="1" applyBorder="1" applyAlignment="1">
      <alignment horizontal="left" vertical="top" wrapText="1" indent="3"/>
    </xf>
    <xf numFmtId="174" fontId="18" fillId="34" borderId="0" xfId="0" applyNumberFormat="1" applyFont="1" applyFill="1" applyAlignment="1">
      <alignment/>
    </xf>
    <xf numFmtId="43" fontId="21" fillId="34" borderId="0" xfId="0" applyNumberFormat="1" applyFont="1" applyFill="1" applyAlignment="1">
      <alignment/>
    </xf>
    <xf numFmtId="0" fontId="15" fillId="34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 indent="3"/>
    </xf>
    <xf numFmtId="174" fontId="15" fillId="34" borderId="0" xfId="0" applyNumberFormat="1" applyFont="1" applyFill="1" applyBorder="1" applyAlignment="1">
      <alignment horizontal="right" vertical="top" wrapText="1"/>
    </xf>
    <xf numFmtId="0" fontId="16" fillId="34" borderId="0" xfId="0" applyFont="1" applyFill="1" applyAlignment="1">
      <alignment wrapText="1"/>
    </xf>
    <xf numFmtId="174" fontId="15" fillId="34" borderId="0" xfId="0" applyNumberFormat="1" applyFont="1" applyFill="1" applyAlignment="1">
      <alignment wrapText="1"/>
    </xf>
    <xf numFmtId="185" fontId="15" fillId="34" borderId="0" xfId="0" applyNumberFormat="1" applyFont="1" applyFill="1" applyAlignment="1">
      <alignment wrapText="1"/>
    </xf>
    <xf numFmtId="49" fontId="15" fillId="34" borderId="10" xfId="0" applyNumberFormat="1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left" vertical="top" wrapText="1"/>
    </xf>
    <xf numFmtId="49" fontId="15" fillId="34" borderId="14" xfId="0" applyNumberFormat="1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vertical="top" wrapText="1"/>
    </xf>
    <xf numFmtId="49" fontId="15" fillId="34" borderId="0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vertical="top" wrapText="1"/>
    </xf>
    <xf numFmtId="0" fontId="13" fillId="34" borderId="0" xfId="0" applyFont="1" applyFill="1" applyAlignment="1">
      <alignment horizontal="center" vertical="top" wrapText="1"/>
    </xf>
    <xf numFmtId="49" fontId="15" fillId="34" borderId="0" xfId="0" applyNumberFormat="1" applyFont="1" applyFill="1" applyAlignment="1">
      <alignment wrapText="1"/>
    </xf>
    <xf numFmtId="173" fontId="15" fillId="34" borderId="0" xfId="0" applyNumberFormat="1" applyFont="1" applyFill="1" applyAlignment="1">
      <alignment vertical="top" wrapText="1"/>
    </xf>
    <xf numFmtId="0" fontId="15" fillId="34" borderId="0" xfId="0" applyFont="1" applyFill="1" applyAlignment="1">
      <alignment vertical="top" wrapText="1"/>
    </xf>
    <xf numFmtId="0" fontId="15" fillId="34" borderId="10" xfId="0" applyFont="1" applyFill="1" applyBorder="1" applyAlignment="1">
      <alignment horizontal="center" vertical="top" wrapText="1"/>
    </xf>
    <xf numFmtId="0" fontId="4" fillId="34" borderId="14" xfId="56" applyFont="1" applyFill="1" applyBorder="1" applyAlignment="1">
      <alignment horizontal="center" vertical="center" wrapText="1"/>
      <protection/>
    </xf>
    <xf numFmtId="0" fontId="4" fillId="34" borderId="12" xfId="56" applyFont="1" applyFill="1" applyBorder="1" applyAlignment="1">
      <alignment horizontal="center" vertical="center" wrapText="1"/>
      <protection/>
    </xf>
    <xf numFmtId="0" fontId="4" fillId="34" borderId="0" xfId="56" applyFont="1" applyFill="1" applyAlignment="1">
      <alignment horizontal="center" wrapText="1"/>
      <protection/>
    </xf>
    <xf numFmtId="0" fontId="22" fillId="34" borderId="0" xfId="56" applyFont="1" applyFill="1" applyAlignment="1">
      <alignment horizontal="center" vertical="center" wrapText="1"/>
      <protection/>
    </xf>
    <xf numFmtId="0" fontId="31" fillId="34" borderId="10" xfId="0" applyFont="1" applyFill="1" applyBorder="1" applyAlignment="1">
      <alignment vertical="center" wrapText="1"/>
    </xf>
    <xf numFmtId="0" fontId="11" fillId="34" borderId="10" xfId="56" applyFont="1" applyFill="1" applyBorder="1" applyAlignment="1">
      <alignment horizontal="center" vertical="center"/>
      <protection/>
    </xf>
    <xf numFmtId="49" fontId="11" fillId="34" borderId="10" xfId="56" applyNumberFormat="1" applyFont="1" applyFill="1" applyBorder="1" applyAlignment="1">
      <alignment horizontal="center" vertical="center"/>
      <protection/>
    </xf>
    <xf numFmtId="173" fontId="11" fillId="34" borderId="10" xfId="56" applyNumberFormat="1" applyFont="1" applyFill="1" applyBorder="1" applyAlignment="1">
      <alignment horizontal="center" vertical="center"/>
      <protection/>
    </xf>
    <xf numFmtId="173" fontId="22" fillId="34" borderId="0" xfId="56" applyNumberFormat="1" applyFont="1" applyFill="1">
      <alignment/>
      <protection/>
    </xf>
    <xf numFmtId="3" fontId="10" fillId="34" borderId="29" xfId="56" applyNumberFormat="1" applyFont="1" applyFill="1" applyBorder="1" applyAlignment="1">
      <alignment horizontal="center" vertical="center"/>
      <protection/>
    </xf>
    <xf numFmtId="173" fontId="10" fillId="34" borderId="10" xfId="56" applyNumberFormat="1" applyFont="1" applyFill="1" applyBorder="1" applyAlignment="1">
      <alignment horizontal="center" vertical="center"/>
      <protection/>
    </xf>
    <xf numFmtId="49" fontId="10" fillId="34" borderId="10" xfId="56" applyNumberFormat="1" applyFont="1" applyFill="1" applyBorder="1" applyAlignment="1">
      <alignment horizontal="center" vertical="center"/>
      <protection/>
    </xf>
    <xf numFmtId="173" fontId="10" fillId="34" borderId="10" xfId="56" applyNumberFormat="1" applyFont="1" applyFill="1" applyBorder="1" applyAlignment="1">
      <alignment horizontal="left" vertical="top" wrapText="1"/>
      <protection/>
    </xf>
    <xf numFmtId="3" fontId="10" fillId="34" borderId="30" xfId="56" applyNumberFormat="1" applyFont="1" applyFill="1" applyBorder="1" applyAlignment="1">
      <alignment horizontal="center" vertical="center"/>
      <protection/>
    </xf>
    <xf numFmtId="173" fontId="10" fillId="34" borderId="14" xfId="56" applyNumberFormat="1" applyFont="1" applyFill="1" applyBorder="1" applyAlignment="1">
      <alignment horizontal="left" vertical="top" wrapText="1"/>
      <protection/>
    </xf>
    <xf numFmtId="0" fontId="10" fillId="34" borderId="10" xfId="0" applyFont="1" applyFill="1" applyBorder="1" applyAlignment="1">
      <alignment horizontal="left" vertical="top" wrapText="1"/>
    </xf>
    <xf numFmtId="0" fontId="10" fillId="34" borderId="20" xfId="0" applyFont="1" applyFill="1" applyBorder="1" applyAlignment="1">
      <alignment horizontal="left" vertical="top" wrapText="1"/>
    </xf>
    <xf numFmtId="0" fontId="10" fillId="34" borderId="14" xfId="56" applyFont="1" applyFill="1" applyBorder="1" applyAlignment="1">
      <alignment vertical="top" wrapText="1"/>
      <protection/>
    </xf>
    <xf numFmtId="0" fontId="10" fillId="34" borderId="16" xfId="56" applyFont="1" applyFill="1" applyBorder="1" applyAlignment="1">
      <alignment horizontal="left" vertical="top" wrapText="1"/>
      <protection/>
    </xf>
    <xf numFmtId="3" fontId="10" fillId="34" borderId="10" xfId="56" applyNumberFormat="1" applyFont="1" applyFill="1" applyBorder="1" applyAlignment="1">
      <alignment horizontal="center" vertical="center"/>
      <protection/>
    </xf>
    <xf numFmtId="0" fontId="10" fillId="34" borderId="10" xfId="56" applyFont="1" applyFill="1" applyBorder="1" applyAlignment="1">
      <alignment vertical="top" wrapText="1"/>
      <protection/>
    </xf>
    <xf numFmtId="184" fontId="10" fillId="34" borderId="31" xfId="0" applyNumberFormat="1" applyFont="1" applyFill="1" applyBorder="1" applyAlignment="1">
      <alignment horizontal="left" vertical="center" wrapText="1"/>
    </xf>
    <xf numFmtId="184" fontId="10" fillId="34" borderId="10" xfId="0" applyNumberFormat="1" applyFont="1" applyFill="1" applyBorder="1" applyAlignment="1">
      <alignment horizontal="left" vertical="center" wrapText="1"/>
    </xf>
    <xf numFmtId="0" fontId="10" fillId="34" borderId="10" xfId="56" applyFont="1" applyFill="1" applyBorder="1" applyAlignment="1">
      <alignment horizontal="center" vertical="top" wrapText="1"/>
      <protection/>
    </xf>
    <xf numFmtId="184" fontId="10" fillId="34" borderId="32" xfId="0" applyNumberFormat="1" applyFont="1" applyFill="1" applyBorder="1" applyAlignment="1" applyProtection="1">
      <alignment horizontal="left" vertical="center" wrapText="1"/>
      <protection/>
    </xf>
    <xf numFmtId="0" fontId="11" fillId="34" borderId="0" xfId="56" applyFont="1" applyFill="1" applyBorder="1" applyAlignment="1">
      <alignment horizontal="left" vertical="top" wrapText="1"/>
      <protection/>
    </xf>
    <xf numFmtId="0" fontId="10" fillId="34" borderId="0" xfId="56" applyFont="1" applyFill="1" applyBorder="1">
      <alignment/>
      <protection/>
    </xf>
    <xf numFmtId="49" fontId="10" fillId="34" borderId="0" xfId="56" applyNumberFormat="1" applyFont="1" applyFill="1" applyBorder="1">
      <alignment/>
      <protection/>
    </xf>
    <xf numFmtId="173" fontId="10" fillId="34" borderId="0" xfId="56" applyNumberFormat="1" applyFont="1" applyFill="1" applyBorder="1" applyAlignment="1">
      <alignment vertical="center"/>
      <protection/>
    </xf>
    <xf numFmtId="173" fontId="11" fillId="34" borderId="10" xfId="56" applyNumberFormat="1" applyFont="1" applyFill="1" applyBorder="1" applyAlignment="1">
      <alignment vertical="center"/>
      <protection/>
    </xf>
    <xf numFmtId="173" fontId="10" fillId="34" borderId="10" xfId="56" applyNumberFormat="1" applyFont="1" applyFill="1" applyBorder="1" applyAlignment="1">
      <alignment vertical="center"/>
      <protection/>
    </xf>
    <xf numFmtId="0" fontId="34" fillId="34" borderId="10" xfId="56" applyFont="1" applyFill="1" applyBorder="1">
      <alignment/>
      <protection/>
    </xf>
    <xf numFmtId="173" fontId="36" fillId="34" borderId="0" xfId="56" applyNumberFormat="1" applyFont="1" applyFill="1">
      <alignment/>
      <protection/>
    </xf>
    <xf numFmtId="172" fontId="22" fillId="34" borderId="0" xfId="56" applyNumberFormat="1" applyFont="1" applyFill="1">
      <alignment/>
      <protection/>
    </xf>
    <xf numFmtId="172" fontId="11" fillId="34" borderId="10" xfId="56" applyNumberFormat="1" applyFont="1" applyFill="1" applyBorder="1" applyAlignment="1">
      <alignment horizontal="right" vertical="center"/>
      <protection/>
    </xf>
    <xf numFmtId="172" fontId="10" fillId="34" borderId="0" xfId="56" applyNumberFormat="1" applyFont="1" applyFill="1" applyBorder="1" applyAlignment="1">
      <alignment vertical="center"/>
      <protection/>
    </xf>
    <xf numFmtId="172" fontId="32" fillId="34" borderId="0" xfId="0" applyNumberFormat="1" applyFont="1" applyFill="1" applyAlignment="1">
      <alignment vertical="top" wrapText="1"/>
    </xf>
    <xf numFmtId="172" fontId="13" fillId="34" borderId="0" xfId="0" applyNumberFormat="1" applyFont="1" applyFill="1" applyAlignment="1">
      <alignment vertical="top" wrapText="1"/>
    </xf>
    <xf numFmtId="0" fontId="4" fillId="34" borderId="10" xfId="56" applyFont="1" applyFill="1" applyBorder="1" applyAlignment="1">
      <alignment vertical="top" wrapText="1"/>
      <protection/>
    </xf>
    <xf numFmtId="49" fontId="4" fillId="34" borderId="0" xfId="56" applyNumberFormat="1" applyFont="1" applyFill="1" applyAlignment="1">
      <alignment vertical="center"/>
      <protection/>
    </xf>
    <xf numFmtId="49" fontId="23" fillId="34" borderId="10" xfId="56" applyNumberFormat="1" applyFont="1" applyFill="1" applyBorder="1" applyAlignment="1">
      <alignment vertical="center"/>
      <protection/>
    </xf>
    <xf numFmtId="0" fontId="23" fillId="34" borderId="10" xfId="56" applyFont="1" applyFill="1" applyBorder="1" applyAlignment="1">
      <alignment horizontal="left" vertical="center" wrapText="1"/>
      <protection/>
    </xf>
    <xf numFmtId="0" fontId="4" fillId="34" borderId="10" xfId="56" applyFont="1" applyFill="1" applyBorder="1" applyAlignment="1">
      <alignment horizontal="left" vertical="center" wrapText="1"/>
      <protection/>
    </xf>
    <xf numFmtId="49" fontId="34" fillId="34" borderId="10" xfId="56" applyNumberFormat="1" applyFont="1" applyFill="1" applyBorder="1" applyAlignment="1">
      <alignment horizontal="center" vertical="center"/>
      <protection/>
    </xf>
    <xf numFmtId="173" fontId="24" fillId="34" borderId="10" xfId="56" applyNumberFormat="1" applyFont="1" applyFill="1" applyBorder="1" applyAlignment="1">
      <alignment horizontal="center" vertical="center"/>
      <protection/>
    </xf>
    <xf numFmtId="49" fontId="4" fillId="34" borderId="10" xfId="56" applyNumberFormat="1" applyFont="1" applyFill="1" applyBorder="1" applyAlignment="1">
      <alignment vertical="center"/>
      <protection/>
    </xf>
    <xf numFmtId="0" fontId="23" fillId="34" borderId="10" xfId="56" applyFont="1" applyFill="1" applyBorder="1" applyAlignment="1">
      <alignment horizontal="left" vertical="top" wrapText="1"/>
      <protection/>
    </xf>
    <xf numFmtId="173" fontId="10" fillId="34" borderId="10" xfId="56" applyNumberFormat="1" applyFont="1" applyFill="1" applyBorder="1" applyAlignment="1">
      <alignment horizontal="center" vertical="top"/>
      <protection/>
    </xf>
    <xf numFmtId="49" fontId="10" fillId="34" borderId="10" xfId="56" applyNumberFormat="1" applyFont="1" applyFill="1" applyBorder="1" applyAlignment="1">
      <alignment horizontal="center" vertical="top"/>
      <protection/>
    </xf>
    <xf numFmtId="173" fontId="4" fillId="34" borderId="10" xfId="56" applyNumberFormat="1" applyFont="1" applyFill="1" applyBorder="1" applyAlignment="1">
      <alignment horizontal="center" vertical="top"/>
      <protection/>
    </xf>
    <xf numFmtId="0" fontId="4" fillId="34" borderId="10" xfId="56" applyFont="1" applyFill="1" applyBorder="1" applyAlignment="1">
      <alignment horizontal="left" vertical="top" wrapText="1"/>
      <protection/>
    </xf>
    <xf numFmtId="0" fontId="10" fillId="34" borderId="10" xfId="56" applyNumberFormat="1" applyFont="1" applyFill="1" applyBorder="1" applyAlignment="1">
      <alignment horizontal="center" vertical="center"/>
      <protection/>
    </xf>
    <xf numFmtId="0" fontId="22" fillId="34" borderId="10" xfId="56" applyFont="1" applyFill="1" applyBorder="1" applyAlignment="1">
      <alignment horizontal="left" vertical="top" wrapText="1"/>
      <protection/>
    </xf>
    <xf numFmtId="0" fontId="35" fillId="34" borderId="10" xfId="56" applyFont="1" applyFill="1" applyBorder="1">
      <alignment/>
      <protection/>
    </xf>
    <xf numFmtId="3" fontId="10" fillId="34" borderId="14" xfId="56" applyNumberFormat="1" applyFont="1" applyFill="1" applyBorder="1" applyAlignment="1">
      <alignment horizontal="center" vertical="center"/>
      <protection/>
    </xf>
    <xf numFmtId="0" fontId="22" fillId="34" borderId="14" xfId="56" applyFont="1" applyFill="1" applyBorder="1" applyAlignment="1">
      <alignment horizontal="left" vertical="top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73" fontId="22" fillId="34" borderId="10" xfId="56" applyNumberFormat="1" applyFont="1" applyFill="1" applyBorder="1" applyAlignment="1">
      <alignment horizontal="left" wrapText="1"/>
      <protection/>
    </xf>
    <xf numFmtId="0" fontId="22" fillId="34" borderId="0" xfId="56" applyFont="1" applyFill="1" applyAlignment="1">
      <alignment/>
      <protection/>
    </xf>
    <xf numFmtId="49" fontId="4" fillId="34" borderId="10" xfId="56" applyNumberFormat="1" applyFont="1" applyFill="1" applyBorder="1" applyAlignment="1">
      <alignment/>
      <protection/>
    </xf>
    <xf numFmtId="0" fontId="4" fillId="34" borderId="10" xfId="56" applyFont="1" applyFill="1" applyBorder="1" applyAlignment="1">
      <alignment horizontal="center" vertical="top" wrapText="1"/>
      <protection/>
    </xf>
    <xf numFmtId="2" fontId="4" fillId="34" borderId="10" xfId="0" applyNumberFormat="1" applyFont="1" applyFill="1" applyBorder="1" applyAlignment="1">
      <alignment vertical="center" wrapText="1"/>
    </xf>
    <xf numFmtId="49" fontId="4" fillId="34" borderId="14" xfId="56" applyNumberFormat="1" applyFont="1" applyFill="1" applyBorder="1" applyAlignment="1">
      <alignment/>
      <protection/>
    </xf>
    <xf numFmtId="184" fontId="4" fillId="34" borderId="31" xfId="0" applyNumberFormat="1" applyFont="1" applyFill="1" applyBorder="1" applyAlignment="1">
      <alignment horizontal="left" vertical="center" wrapText="1"/>
    </xf>
    <xf numFmtId="1" fontId="10" fillId="34" borderId="14" xfId="56" applyNumberFormat="1" applyFont="1" applyFill="1" applyBorder="1" applyAlignment="1">
      <alignment horizontal="center" vertical="center"/>
      <protection/>
    </xf>
    <xf numFmtId="173" fontId="22" fillId="34" borderId="14" xfId="56" applyNumberFormat="1" applyFont="1" applyFill="1" applyBorder="1" applyAlignment="1">
      <alignment horizontal="left" wrapText="1"/>
      <protection/>
    </xf>
    <xf numFmtId="184" fontId="4" fillId="34" borderId="10" xfId="0" applyNumberFormat="1" applyFont="1" applyFill="1" applyBorder="1" applyAlignment="1">
      <alignment horizontal="left" vertical="center" wrapText="1"/>
    </xf>
    <xf numFmtId="0" fontId="36" fillId="34" borderId="0" xfId="56" applyFont="1" applyFill="1" applyAlignment="1">
      <alignment/>
      <protection/>
    </xf>
    <xf numFmtId="2" fontId="36" fillId="34" borderId="0" xfId="56" applyNumberFormat="1" applyFont="1" applyFill="1" applyAlignment="1">
      <alignment/>
      <protection/>
    </xf>
    <xf numFmtId="49" fontId="4" fillId="34" borderId="0" xfId="56" applyNumberFormat="1" applyFont="1" applyFill="1" applyBorder="1" applyAlignment="1">
      <alignment/>
      <protection/>
    </xf>
    <xf numFmtId="0" fontId="4" fillId="34" borderId="0" xfId="0" applyFont="1" applyFill="1" applyBorder="1" applyAlignment="1">
      <alignment wrapText="1"/>
    </xf>
    <xf numFmtId="0" fontId="26" fillId="34" borderId="0" xfId="56" applyFont="1" applyFill="1" applyBorder="1" applyAlignment="1">
      <alignment/>
      <protection/>
    </xf>
    <xf numFmtId="3" fontId="4" fillId="34" borderId="0" xfId="56" applyNumberFormat="1" applyFont="1" applyFill="1" applyBorder="1" applyAlignment="1">
      <alignment horizontal="center" vertical="center"/>
      <protection/>
    </xf>
    <xf numFmtId="173" fontId="4" fillId="34" borderId="0" xfId="56" applyNumberFormat="1" applyFont="1" applyFill="1" applyBorder="1" applyAlignment="1">
      <alignment horizontal="center" vertical="center"/>
      <protection/>
    </xf>
    <xf numFmtId="49" fontId="4" fillId="34" borderId="0" xfId="65" applyNumberFormat="1" applyFont="1" applyFill="1" applyBorder="1" applyAlignment="1">
      <alignment horizontal="center" vertical="center"/>
    </xf>
    <xf numFmtId="49" fontId="4" fillId="34" borderId="0" xfId="56" applyNumberFormat="1" applyFont="1" applyFill="1" applyBorder="1" applyAlignment="1">
      <alignment horizontal="center" vertical="center"/>
      <protection/>
    </xf>
    <xf numFmtId="49" fontId="5" fillId="34" borderId="0" xfId="56" applyNumberFormat="1" applyFont="1" applyFill="1" applyBorder="1" applyAlignment="1">
      <alignment horizontal="center" vertical="center"/>
      <protection/>
    </xf>
    <xf numFmtId="173" fontId="23" fillId="34" borderId="0" xfId="56" applyNumberFormat="1" applyFont="1" applyFill="1" applyBorder="1" applyAlignment="1">
      <alignment horizontal="right"/>
      <protection/>
    </xf>
    <xf numFmtId="173" fontId="4" fillId="34" borderId="0" xfId="56" applyNumberFormat="1" applyFont="1" applyFill="1" applyBorder="1" applyAlignment="1">
      <alignment horizontal="right"/>
      <protection/>
    </xf>
    <xf numFmtId="173" fontId="22" fillId="34" borderId="0" xfId="56" applyNumberFormat="1" applyFont="1" applyFill="1" applyBorder="1" applyAlignment="1">
      <alignment horizontal="left" wrapText="1"/>
      <protection/>
    </xf>
    <xf numFmtId="173" fontId="32" fillId="34" borderId="0" xfId="0" applyNumberFormat="1" applyFont="1" applyFill="1" applyAlignment="1">
      <alignment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vertical="top" wrapText="1"/>
    </xf>
    <xf numFmtId="0" fontId="4" fillId="34" borderId="14" xfId="56" applyFont="1" applyFill="1" applyBorder="1" applyAlignment="1">
      <alignment horizontal="center" vertical="top" wrapText="1"/>
      <protection/>
    </xf>
    <xf numFmtId="173" fontId="4" fillId="34" borderId="10" xfId="56" applyNumberFormat="1" applyFont="1" applyFill="1" applyBorder="1" applyAlignment="1">
      <alignment horizontal="left" vertical="top" wrapText="1"/>
      <protection/>
    </xf>
    <xf numFmtId="0" fontId="4" fillId="34" borderId="10" xfId="56" applyNumberFormat="1" applyFont="1" applyFill="1" applyBorder="1" applyAlignment="1">
      <alignment horizontal="left" vertical="top" wrapText="1"/>
      <protection/>
    </xf>
    <xf numFmtId="0" fontId="15" fillId="34" borderId="0" xfId="52" applyFont="1" applyFill="1" applyBorder="1" applyAlignment="1">
      <alignment horizontal="left" vertical="top" wrapText="1"/>
      <protection/>
    </xf>
    <xf numFmtId="49" fontId="15" fillId="34" borderId="10" xfId="52" applyNumberFormat="1" applyFont="1" applyFill="1" applyBorder="1" applyAlignment="1">
      <alignment horizontal="center" vertical="top" wrapText="1"/>
      <protection/>
    </xf>
    <xf numFmtId="0" fontId="15" fillId="34" borderId="14" xfId="52" applyFont="1" applyFill="1" applyBorder="1" applyAlignment="1">
      <alignment horizontal="center" vertical="top" wrapText="1"/>
      <protection/>
    </xf>
    <xf numFmtId="0" fontId="15" fillId="34" borderId="10" xfId="52" applyFont="1" applyFill="1" applyBorder="1" applyAlignment="1">
      <alignment horizontal="center" vertical="top" wrapText="1"/>
      <protection/>
    </xf>
    <xf numFmtId="174" fontId="15" fillId="34" borderId="12" xfId="52" applyNumberFormat="1" applyFont="1" applyFill="1" applyBorder="1" applyAlignment="1">
      <alignment horizontal="left" vertical="top" wrapText="1"/>
      <protection/>
    </xf>
    <xf numFmtId="49" fontId="15" fillId="34" borderId="12" xfId="52" applyNumberFormat="1" applyFont="1" applyFill="1" applyBorder="1" applyAlignment="1">
      <alignment horizontal="center" vertical="top" wrapText="1"/>
      <protection/>
    </xf>
    <xf numFmtId="0" fontId="3" fillId="34" borderId="12" xfId="56" applyFont="1" applyFill="1" applyBorder="1" applyAlignment="1">
      <alignment horizontal="center" vertical="top" wrapText="1"/>
      <protection/>
    </xf>
    <xf numFmtId="184" fontId="37" fillId="34" borderId="32" xfId="0" applyNumberFormat="1" applyFont="1" applyFill="1" applyBorder="1" applyAlignment="1" applyProtection="1">
      <alignment horizontal="left" vertical="center" wrapText="1"/>
      <protection/>
    </xf>
    <xf numFmtId="173" fontId="38" fillId="34" borderId="10" xfId="56" applyNumberFormat="1" applyFont="1" applyFill="1" applyBorder="1" applyAlignment="1">
      <alignment horizontal="center" vertical="center"/>
      <protection/>
    </xf>
    <xf numFmtId="49" fontId="38" fillId="34" borderId="10" xfId="56" applyNumberFormat="1" applyFont="1" applyFill="1" applyBorder="1" applyAlignment="1">
      <alignment horizontal="center" vertical="center"/>
      <protection/>
    </xf>
    <xf numFmtId="173" fontId="38" fillId="34" borderId="10" xfId="56" applyNumberFormat="1" applyFont="1" applyFill="1" applyBorder="1" applyAlignment="1">
      <alignment horizontal="right" vertical="center"/>
      <protection/>
    </xf>
    <xf numFmtId="172" fontId="38" fillId="34" borderId="10" xfId="56" applyNumberFormat="1" applyFont="1" applyFill="1" applyBorder="1" applyAlignment="1">
      <alignment horizontal="right" vertical="center"/>
      <protection/>
    </xf>
    <xf numFmtId="173" fontId="12" fillId="34" borderId="10" xfId="56" applyNumberFormat="1" applyFont="1" applyFill="1" applyBorder="1" applyAlignment="1">
      <alignment horizontal="right" vertical="center"/>
      <protection/>
    </xf>
    <xf numFmtId="49" fontId="38" fillId="34" borderId="14" xfId="56" applyNumberFormat="1" applyFont="1" applyFill="1" applyBorder="1" applyAlignment="1">
      <alignment horizontal="center" vertical="center"/>
      <protection/>
    </xf>
    <xf numFmtId="173" fontId="38" fillId="34" borderId="14" xfId="56" applyNumberFormat="1" applyFont="1" applyFill="1" applyBorder="1" applyAlignment="1">
      <alignment horizontal="right" vertical="center"/>
      <protection/>
    </xf>
    <xf numFmtId="172" fontId="38" fillId="34" borderId="14" xfId="56" applyNumberFormat="1" applyFont="1" applyFill="1" applyBorder="1" applyAlignment="1">
      <alignment horizontal="right" vertical="center"/>
      <protection/>
    </xf>
    <xf numFmtId="0" fontId="38" fillId="34" borderId="14" xfId="56" applyNumberFormat="1" applyFont="1" applyFill="1" applyBorder="1" applyAlignment="1">
      <alignment horizontal="center" vertical="center"/>
      <protection/>
    </xf>
    <xf numFmtId="173" fontId="38" fillId="34" borderId="14" xfId="56" applyNumberFormat="1" applyFont="1" applyFill="1" applyBorder="1" applyAlignment="1">
      <alignment horizontal="center" vertical="center"/>
      <protection/>
    </xf>
    <xf numFmtId="49" fontId="38" fillId="34" borderId="10" xfId="56" applyNumberFormat="1" applyFont="1" applyFill="1" applyBorder="1" applyAlignment="1">
      <alignment horizontal="right" vertical="center"/>
      <protection/>
    </xf>
    <xf numFmtId="4" fontId="38" fillId="34" borderId="10" xfId="56" applyNumberFormat="1" applyFont="1" applyFill="1" applyBorder="1" applyAlignment="1">
      <alignment horizontal="right" vertical="center"/>
      <protection/>
    </xf>
    <xf numFmtId="172" fontId="38" fillId="35" borderId="10" xfId="56" applyNumberFormat="1" applyFont="1" applyFill="1" applyBorder="1" applyAlignment="1">
      <alignment horizontal="right" vertical="center"/>
      <protection/>
    </xf>
    <xf numFmtId="173" fontId="39" fillId="34" borderId="10" xfId="56" applyNumberFormat="1" applyFont="1" applyFill="1" applyBorder="1" applyAlignment="1">
      <alignment horizontal="center" vertical="center"/>
      <protection/>
    </xf>
    <xf numFmtId="49" fontId="39" fillId="34" borderId="10" xfId="65" applyNumberFormat="1" applyFont="1" applyFill="1" applyBorder="1" applyAlignment="1">
      <alignment horizontal="center" vertical="center"/>
    </xf>
    <xf numFmtId="49" fontId="39" fillId="34" borderId="10" xfId="56" applyNumberFormat="1" applyFont="1" applyFill="1" applyBorder="1" applyAlignment="1">
      <alignment horizontal="center" vertical="center"/>
      <protection/>
    </xf>
    <xf numFmtId="49" fontId="36" fillId="34" borderId="10" xfId="56" applyNumberFormat="1" applyFont="1" applyFill="1" applyBorder="1" applyAlignment="1">
      <alignment horizontal="center" vertical="center"/>
      <protection/>
    </xf>
    <xf numFmtId="173" fontId="39" fillId="34" borderId="10" xfId="56" applyNumberFormat="1" applyFont="1" applyFill="1" applyBorder="1" applyAlignment="1">
      <alignment vertical="center"/>
      <protection/>
    </xf>
    <xf numFmtId="173" fontId="40" fillId="34" borderId="10" xfId="56" applyNumberFormat="1" applyFont="1" applyFill="1" applyBorder="1" applyAlignment="1">
      <alignment vertical="center"/>
      <protection/>
    </xf>
    <xf numFmtId="0" fontId="39" fillId="34" borderId="10" xfId="56" applyNumberFormat="1" applyFont="1" applyFill="1" applyBorder="1" applyAlignment="1">
      <alignment horizontal="center" vertical="center"/>
      <protection/>
    </xf>
    <xf numFmtId="173" fontId="39" fillId="34" borderId="10" xfId="56" applyNumberFormat="1" applyFont="1" applyFill="1" applyBorder="1" applyAlignment="1">
      <alignment horizontal="right" vertical="center"/>
      <protection/>
    </xf>
    <xf numFmtId="3" fontId="39" fillId="34" borderId="10" xfId="56" applyNumberFormat="1" applyFont="1" applyFill="1" applyBorder="1" applyAlignment="1">
      <alignment horizontal="center" vertical="center"/>
      <protection/>
    </xf>
    <xf numFmtId="173" fontId="40" fillId="34" borderId="10" xfId="56" applyNumberFormat="1" applyFont="1" applyFill="1" applyBorder="1" applyAlignment="1">
      <alignment horizontal="right" vertical="center"/>
      <protection/>
    </xf>
    <xf numFmtId="0" fontId="36" fillId="34" borderId="10" xfId="56" applyFont="1" applyFill="1" applyBorder="1">
      <alignment/>
      <protection/>
    </xf>
    <xf numFmtId="49" fontId="36" fillId="34" borderId="10" xfId="56" applyNumberFormat="1" applyFont="1" applyFill="1" applyBorder="1">
      <alignment/>
      <protection/>
    </xf>
    <xf numFmtId="173" fontId="40" fillId="34" borderId="10" xfId="56" applyNumberFormat="1" applyFont="1" applyFill="1" applyBorder="1">
      <alignment/>
      <protection/>
    </xf>
    <xf numFmtId="173" fontId="39" fillId="34" borderId="14" xfId="56" applyNumberFormat="1" applyFont="1" applyFill="1" applyBorder="1" applyAlignment="1">
      <alignment horizontal="center" vertical="center"/>
      <protection/>
    </xf>
    <xf numFmtId="49" fontId="39" fillId="34" borderId="14" xfId="65" applyNumberFormat="1" applyFont="1" applyFill="1" applyBorder="1" applyAlignment="1">
      <alignment horizontal="center" vertical="center"/>
    </xf>
    <xf numFmtId="49" fontId="39" fillId="34" borderId="14" xfId="56" applyNumberFormat="1" applyFont="1" applyFill="1" applyBorder="1" applyAlignment="1">
      <alignment horizontal="center" vertical="center"/>
      <protection/>
    </xf>
    <xf numFmtId="49" fontId="36" fillId="34" borderId="14" xfId="56" applyNumberFormat="1" applyFont="1" applyFill="1" applyBorder="1" applyAlignment="1">
      <alignment horizontal="center" vertical="center"/>
      <protection/>
    </xf>
    <xf numFmtId="173" fontId="39" fillId="34" borderId="14" xfId="56" applyNumberFormat="1" applyFont="1" applyFill="1" applyBorder="1" applyAlignment="1">
      <alignment horizontal="right" vertical="center"/>
      <protection/>
    </xf>
    <xf numFmtId="2" fontId="39" fillId="34" borderId="10" xfId="56" applyNumberFormat="1" applyFont="1" applyFill="1" applyBorder="1" applyAlignment="1">
      <alignment horizontal="center" vertical="center"/>
      <protection/>
    </xf>
    <xf numFmtId="2" fontId="39" fillId="34" borderId="10" xfId="65" applyNumberFormat="1" applyFont="1" applyFill="1" applyBorder="1" applyAlignment="1">
      <alignment horizontal="center" vertical="center"/>
    </xf>
    <xf numFmtId="1" fontId="39" fillId="34" borderId="10" xfId="56" applyNumberFormat="1" applyFont="1" applyFill="1" applyBorder="1" applyAlignment="1">
      <alignment horizontal="center" vertical="center"/>
      <protection/>
    </xf>
    <xf numFmtId="2" fontId="36" fillId="34" borderId="10" xfId="56" applyNumberFormat="1" applyFont="1" applyFill="1" applyBorder="1" applyAlignment="1">
      <alignment horizontal="center" vertical="center"/>
      <protection/>
    </xf>
    <xf numFmtId="2" fontId="39" fillId="34" borderId="10" xfId="56" applyNumberFormat="1" applyFont="1" applyFill="1" applyBorder="1" applyAlignment="1">
      <alignment horizontal="right" vertical="center"/>
      <protection/>
    </xf>
    <xf numFmtId="2" fontId="39" fillId="34" borderId="14" xfId="56" applyNumberFormat="1" applyFont="1" applyFill="1" applyBorder="1" applyAlignment="1">
      <alignment horizontal="center" vertical="center"/>
      <protection/>
    </xf>
    <xf numFmtId="2" fontId="39" fillId="34" borderId="14" xfId="65" applyNumberFormat="1" applyFont="1" applyFill="1" applyBorder="1" applyAlignment="1">
      <alignment horizontal="center" vertical="center"/>
    </xf>
    <xf numFmtId="1" fontId="39" fillId="34" borderId="14" xfId="56" applyNumberFormat="1" applyFont="1" applyFill="1" applyBorder="1" applyAlignment="1">
      <alignment horizontal="center" vertical="center"/>
      <protection/>
    </xf>
    <xf numFmtId="2" fontId="36" fillId="34" borderId="14" xfId="56" applyNumberFormat="1" applyFont="1" applyFill="1" applyBorder="1" applyAlignment="1">
      <alignment horizontal="center" vertical="center"/>
      <protection/>
    </xf>
    <xf numFmtId="2" fontId="39" fillId="34" borderId="14" xfId="56" applyNumberFormat="1" applyFont="1" applyFill="1" applyBorder="1" applyAlignment="1">
      <alignment horizontal="right" vertical="center"/>
      <protection/>
    </xf>
    <xf numFmtId="2" fontId="40" fillId="34" borderId="10" xfId="56" applyNumberFormat="1" applyFont="1" applyFill="1" applyBorder="1" applyAlignment="1">
      <alignment horizontal="right" vertical="center"/>
      <protection/>
    </xf>
    <xf numFmtId="49" fontId="40" fillId="34" borderId="10" xfId="56" applyNumberFormat="1" applyFont="1" applyFill="1" applyBorder="1" applyAlignment="1">
      <alignment horizontal="right" vertical="center"/>
      <protection/>
    </xf>
    <xf numFmtId="2" fontId="82" fillId="34" borderId="10" xfId="56" applyNumberFormat="1" applyFont="1" applyFill="1" applyBorder="1" applyAlignment="1">
      <alignment horizontal="right" vertical="center"/>
      <protection/>
    </xf>
    <xf numFmtId="49" fontId="13" fillId="34" borderId="10" xfId="52" applyNumberFormat="1" applyFont="1" applyFill="1" applyBorder="1" applyAlignment="1">
      <alignment horizontal="center" vertical="top" wrapText="1"/>
      <protection/>
    </xf>
    <xf numFmtId="174" fontId="13" fillId="34" borderId="10" xfId="52" applyNumberFormat="1" applyFont="1" applyFill="1" applyBorder="1" applyAlignment="1">
      <alignment horizontal="right" vertical="top" wrapText="1"/>
      <protection/>
    </xf>
    <xf numFmtId="0" fontId="13" fillId="34" borderId="10" xfId="52" applyFont="1" applyFill="1" applyBorder="1" applyAlignment="1">
      <alignment vertical="top" wrapText="1"/>
      <protection/>
    </xf>
    <xf numFmtId="174" fontId="4" fillId="34" borderId="10" xfId="52" applyNumberFormat="1" applyFont="1" applyFill="1" applyBorder="1" applyAlignment="1">
      <alignment horizontal="right" vertical="top" wrapText="1"/>
      <protection/>
    </xf>
    <xf numFmtId="174" fontId="13" fillId="35" borderId="10" xfId="52" applyNumberFormat="1" applyFont="1" applyFill="1" applyBorder="1" applyAlignment="1">
      <alignment horizontal="right" vertical="top" wrapText="1"/>
      <protection/>
    </xf>
    <xf numFmtId="0" fontId="15" fillId="34" borderId="10" xfId="52" applyFont="1" applyFill="1" applyBorder="1" applyAlignment="1">
      <alignment horizontal="center" vertical="top" wrapText="1"/>
      <protection/>
    </xf>
    <xf numFmtId="174" fontId="15" fillId="35" borderId="10" xfId="0" applyNumberFormat="1" applyFont="1" applyFill="1" applyBorder="1" applyAlignment="1">
      <alignment horizontal="right" vertical="top" wrapText="1"/>
    </xf>
    <xf numFmtId="173" fontId="83" fillId="35" borderId="0" xfId="56" applyNumberFormat="1" applyFont="1" applyFill="1">
      <alignment/>
      <protection/>
    </xf>
    <xf numFmtId="172" fontId="83" fillId="35" borderId="0" xfId="56" applyNumberFormat="1" applyFont="1" applyFill="1">
      <alignment/>
      <protection/>
    </xf>
    <xf numFmtId="0" fontId="22" fillId="35" borderId="0" xfId="56" applyFont="1" applyFill="1">
      <alignment/>
      <protection/>
    </xf>
    <xf numFmtId="173" fontId="11" fillId="35" borderId="10" xfId="56" applyNumberFormat="1" applyFont="1" applyFill="1" applyBorder="1" applyAlignment="1">
      <alignment vertical="center"/>
      <protection/>
    </xf>
    <xf numFmtId="173" fontId="10" fillId="35" borderId="10" xfId="56" applyNumberFormat="1" applyFont="1" applyFill="1" applyBorder="1" applyAlignment="1">
      <alignment vertical="center"/>
      <protection/>
    </xf>
    <xf numFmtId="173" fontId="39" fillId="35" borderId="10" xfId="56" applyNumberFormat="1" applyFont="1" applyFill="1" applyBorder="1" applyAlignment="1">
      <alignment vertical="center"/>
      <protection/>
    </xf>
    <xf numFmtId="173" fontId="39" fillId="35" borderId="10" xfId="56" applyNumberFormat="1" applyFont="1" applyFill="1" applyBorder="1" applyAlignment="1">
      <alignment horizontal="right" vertical="center"/>
      <protection/>
    </xf>
    <xf numFmtId="173" fontId="40" fillId="35" borderId="10" xfId="56" applyNumberFormat="1" applyFont="1" applyFill="1" applyBorder="1" applyAlignment="1">
      <alignment horizontal="right" vertical="center"/>
      <protection/>
    </xf>
    <xf numFmtId="0" fontId="36" fillId="35" borderId="10" xfId="56" applyFont="1" applyFill="1" applyBorder="1">
      <alignment/>
      <protection/>
    </xf>
    <xf numFmtId="173" fontId="40" fillId="35" borderId="10" xfId="56" applyNumberFormat="1" applyFont="1" applyFill="1" applyBorder="1">
      <alignment/>
      <protection/>
    </xf>
    <xf numFmtId="173" fontId="39" fillId="35" borderId="14" xfId="56" applyNumberFormat="1" applyFont="1" applyFill="1" applyBorder="1" applyAlignment="1">
      <alignment horizontal="right" vertical="center"/>
      <protection/>
    </xf>
    <xf numFmtId="2" fontId="39" fillId="35" borderId="10" xfId="56" applyNumberFormat="1" applyFont="1" applyFill="1" applyBorder="1" applyAlignment="1">
      <alignment horizontal="right" vertical="center"/>
      <protection/>
    </xf>
    <xf numFmtId="173" fontId="82" fillId="34" borderId="10" xfId="56" applyNumberFormat="1" applyFont="1" applyFill="1" applyBorder="1" applyAlignment="1">
      <alignment vertical="center"/>
      <protection/>
    </xf>
    <xf numFmtId="0" fontId="84" fillId="34" borderId="0" xfId="56" applyFont="1" applyFill="1">
      <alignment/>
      <protection/>
    </xf>
    <xf numFmtId="173" fontId="11" fillId="35" borderId="10" xfId="56" applyNumberFormat="1" applyFont="1" applyFill="1" applyBorder="1" applyAlignment="1">
      <alignment horizontal="right" vertical="center"/>
      <protection/>
    </xf>
    <xf numFmtId="173" fontId="38" fillId="35" borderId="10" xfId="56" applyNumberFormat="1" applyFont="1" applyFill="1" applyBorder="1" applyAlignment="1">
      <alignment horizontal="right" vertical="center"/>
      <protection/>
    </xf>
    <xf numFmtId="173" fontId="38" fillId="35" borderId="14" xfId="56" applyNumberFormat="1" applyFont="1" applyFill="1" applyBorder="1" applyAlignment="1">
      <alignment horizontal="right" vertical="center"/>
      <protection/>
    </xf>
    <xf numFmtId="4" fontId="38" fillId="35" borderId="10" xfId="56" applyNumberFormat="1" applyFont="1" applyFill="1" applyBorder="1" applyAlignment="1">
      <alignment horizontal="right" vertical="center"/>
      <protection/>
    </xf>
    <xf numFmtId="173" fontId="10" fillId="35" borderId="0" xfId="56" applyNumberFormat="1" applyFont="1" applyFill="1" applyBorder="1" applyAlignment="1">
      <alignment vertical="center"/>
      <protection/>
    </xf>
    <xf numFmtId="0" fontId="13" fillId="35" borderId="0" xfId="0" applyFont="1" applyFill="1" applyAlignment="1">
      <alignment vertical="top" wrapText="1"/>
    </xf>
    <xf numFmtId="0" fontId="15" fillId="35" borderId="0" xfId="52" applyFont="1" applyFill="1" applyAlignment="1">
      <alignment vertical="top" wrapText="1"/>
      <protection/>
    </xf>
    <xf numFmtId="0" fontId="15" fillId="35" borderId="10" xfId="52" applyFont="1" applyFill="1" applyBorder="1" applyAlignment="1">
      <alignment horizontal="center" vertical="top" wrapText="1"/>
      <protection/>
    </xf>
    <xf numFmtId="174" fontId="4" fillId="35" borderId="10" xfId="52" applyNumberFormat="1" applyFont="1" applyFill="1" applyBorder="1" applyAlignment="1">
      <alignment horizontal="right" vertical="top" wrapText="1"/>
      <protection/>
    </xf>
    <xf numFmtId="0" fontId="13" fillId="35" borderId="0" xfId="52" applyFont="1" applyFill="1" applyAlignment="1">
      <alignment vertical="top" wrapText="1"/>
      <protection/>
    </xf>
    <xf numFmtId="174" fontId="13" fillId="35" borderId="0" xfId="52" applyNumberFormat="1" applyFont="1" applyFill="1" applyAlignment="1">
      <alignment vertical="top" wrapText="1"/>
      <protection/>
    </xf>
    <xf numFmtId="0" fontId="15" fillId="35" borderId="0" xfId="0" applyFont="1" applyFill="1" applyAlignment="1">
      <alignment wrapText="1"/>
    </xf>
    <xf numFmtId="0" fontId="15" fillId="35" borderId="10" xfId="0" applyFont="1" applyFill="1" applyBorder="1" applyAlignment="1">
      <alignment horizontal="center" vertical="top" wrapText="1"/>
    </xf>
    <xf numFmtId="174" fontId="17" fillId="35" borderId="10" xfId="0" applyNumberFormat="1" applyFont="1" applyFill="1" applyBorder="1" applyAlignment="1">
      <alignment horizontal="right" vertical="top" wrapText="1"/>
    </xf>
    <xf numFmtId="174" fontId="15" fillId="35" borderId="0" xfId="0" applyNumberFormat="1" applyFont="1" applyFill="1" applyBorder="1" applyAlignment="1">
      <alignment horizontal="right" vertical="top" wrapText="1"/>
    </xf>
    <xf numFmtId="0" fontId="15" fillId="35" borderId="0" xfId="0" applyFont="1" applyFill="1" applyAlignment="1">
      <alignment vertical="top" wrapText="1"/>
    </xf>
    <xf numFmtId="0" fontId="15" fillId="34" borderId="16" xfId="0" applyFont="1" applyFill="1" applyBorder="1" applyAlignment="1">
      <alignment horizontal="center" vertical="top" wrapText="1"/>
    </xf>
    <xf numFmtId="0" fontId="15" fillId="34" borderId="33" xfId="0" applyFont="1" applyFill="1" applyBorder="1" applyAlignment="1">
      <alignment horizontal="center" vertical="top" wrapText="1"/>
    </xf>
    <xf numFmtId="0" fontId="15" fillId="34" borderId="29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20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15" fillId="34" borderId="14" xfId="0" applyFont="1" applyFill="1" applyBorder="1" applyAlignment="1">
      <alignment horizontal="center" vertical="top" wrapText="1"/>
    </xf>
    <xf numFmtId="0" fontId="15" fillId="34" borderId="20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center" vertical="top" wrapText="1"/>
    </xf>
    <xf numFmtId="0" fontId="0" fillId="34" borderId="0" xfId="0" applyFill="1" applyAlignment="1">
      <alignment horizontal="center" vertical="top" wrapText="1"/>
    </xf>
    <xf numFmtId="0" fontId="13" fillId="34" borderId="0" xfId="0" applyFont="1" applyFill="1" applyAlignment="1">
      <alignment horizontal="right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5" fillId="34" borderId="0" xfId="63" applyFont="1" applyFill="1" applyAlignment="1">
      <alignment horizontal="left" vertical="top" wrapText="1"/>
      <protection/>
    </xf>
    <xf numFmtId="2" fontId="15" fillId="34" borderId="0" xfId="0" applyNumberFormat="1" applyFont="1" applyFill="1" applyAlignment="1">
      <alignment horizontal="right" vertical="top" wrapText="1"/>
    </xf>
    <xf numFmtId="0" fontId="15" fillId="34" borderId="10" xfId="0" applyFont="1" applyFill="1" applyBorder="1" applyAlignment="1">
      <alignment vertical="top" wrapText="1"/>
    </xf>
    <xf numFmtId="0" fontId="15" fillId="34" borderId="0" xfId="0" applyFont="1" applyFill="1" applyAlignment="1">
      <alignment horizontal="left" wrapText="1"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left" vertical="top" wrapText="1"/>
    </xf>
    <xf numFmtId="0" fontId="8" fillId="34" borderId="10" xfId="0" applyFont="1" applyFill="1" applyBorder="1" applyAlignment="1">
      <alignment vertical="top" wrapText="1"/>
    </xf>
    <xf numFmtId="0" fontId="15" fillId="34" borderId="14" xfId="0" applyFont="1" applyFill="1" applyBorder="1" applyAlignment="1">
      <alignment horizontal="left" vertical="top" wrapText="1"/>
    </xf>
    <xf numFmtId="0" fontId="15" fillId="34" borderId="20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85" fillId="0" borderId="0" xfId="57" applyFont="1" applyAlignment="1">
      <alignment wrapText="1"/>
      <protection/>
    </xf>
    <xf numFmtId="0" fontId="86" fillId="0" borderId="0" xfId="0" applyFont="1" applyAlignment="1">
      <alignment/>
    </xf>
    <xf numFmtId="0" fontId="13" fillId="0" borderId="0" xfId="57" applyFont="1" applyAlignment="1">
      <alignment horizontal="left" vertical="top" wrapText="1"/>
      <protection/>
    </xf>
    <xf numFmtId="0" fontId="17" fillId="0" borderId="14" xfId="57" applyFont="1" applyBorder="1" applyAlignment="1">
      <alignment horizontal="center" vertical="top" wrapText="1"/>
      <protection/>
    </xf>
    <xf numFmtId="0" fontId="17" fillId="0" borderId="12" xfId="57" applyFont="1" applyBorder="1" applyAlignment="1">
      <alignment horizontal="center" vertical="top" wrapText="1"/>
      <protection/>
    </xf>
    <xf numFmtId="0" fontId="17" fillId="0" borderId="16" xfId="57" applyFont="1" applyBorder="1" applyAlignment="1">
      <alignment horizontal="center" vertical="top" wrapText="1"/>
      <protection/>
    </xf>
    <xf numFmtId="0" fontId="17" fillId="0" borderId="29" xfId="57" applyFont="1" applyBorder="1" applyAlignment="1">
      <alignment horizontal="center" vertical="top" wrapText="1"/>
      <protection/>
    </xf>
    <xf numFmtId="0" fontId="19" fillId="34" borderId="0" xfId="57" applyFont="1" applyFill="1" applyAlignment="1">
      <alignment horizontal="center" vertical="top" wrapText="1"/>
      <protection/>
    </xf>
    <xf numFmtId="0" fontId="13" fillId="0" borderId="0" xfId="57" applyFont="1" applyAlignment="1">
      <alignment horizontal="left" wrapText="1"/>
      <protection/>
    </xf>
    <xf numFmtId="0" fontId="17" fillId="0" borderId="33" xfId="57" applyFont="1" applyBorder="1" applyAlignment="1">
      <alignment horizontal="center" vertical="top" wrapText="1"/>
      <protection/>
    </xf>
    <xf numFmtId="0" fontId="4" fillId="0" borderId="0" xfId="63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15" fillId="34" borderId="16" xfId="57" applyFont="1" applyFill="1" applyBorder="1" applyAlignment="1">
      <alignment horizontal="left" vertical="top" wrapText="1"/>
      <protection/>
    </xf>
    <xf numFmtId="0" fontId="15" fillId="34" borderId="33" xfId="57" applyFont="1" applyFill="1" applyBorder="1" applyAlignment="1">
      <alignment horizontal="left" vertical="top" wrapText="1"/>
      <protection/>
    </xf>
    <xf numFmtId="0" fontId="15" fillId="34" borderId="29" xfId="57" applyFont="1" applyFill="1" applyBorder="1" applyAlignment="1">
      <alignment horizontal="left" vertical="top" wrapText="1"/>
      <protection/>
    </xf>
    <xf numFmtId="0" fontId="8" fillId="34" borderId="16" xfId="52" applyFont="1" applyFill="1" applyBorder="1" applyAlignment="1">
      <alignment horizontal="left" vertical="top" wrapText="1"/>
      <protection/>
    </xf>
    <xf numFmtId="0" fontId="8" fillId="34" borderId="33" xfId="52" applyFont="1" applyFill="1" applyBorder="1" applyAlignment="1">
      <alignment horizontal="left" vertical="top" wrapText="1"/>
      <protection/>
    </xf>
    <xf numFmtId="0" fontId="8" fillId="34" borderId="29" xfId="52" applyFont="1" applyFill="1" applyBorder="1" applyAlignment="1">
      <alignment horizontal="left" vertical="top" wrapText="1"/>
      <protection/>
    </xf>
    <xf numFmtId="0" fontId="8" fillId="33" borderId="16" xfId="57" applyFont="1" applyFill="1" applyBorder="1" applyAlignment="1">
      <alignment horizontal="left" vertical="top" wrapText="1"/>
      <protection/>
    </xf>
    <xf numFmtId="0" fontId="8" fillId="33" borderId="33" xfId="57" applyFont="1" applyFill="1" applyBorder="1" applyAlignment="1">
      <alignment horizontal="left" vertical="top" wrapText="1"/>
      <protection/>
    </xf>
    <xf numFmtId="0" fontId="79" fillId="0" borderId="16" xfId="57" applyFont="1" applyBorder="1" applyAlignment="1">
      <alignment horizontal="left" vertical="top" wrapText="1"/>
      <protection/>
    </xf>
    <xf numFmtId="0" fontId="0" fillId="0" borderId="33" xfId="57" applyBorder="1" applyAlignment="1">
      <alignment horizontal="left" vertical="top" wrapText="1"/>
      <protection/>
    </xf>
    <xf numFmtId="0" fontId="0" fillId="0" borderId="29" xfId="57" applyBorder="1" applyAlignment="1">
      <alignment horizontal="left" vertical="top" wrapText="1"/>
      <protection/>
    </xf>
    <xf numFmtId="0" fontId="27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28" fillId="0" borderId="10" xfId="54" applyFont="1" applyFill="1" applyBorder="1" applyAlignment="1">
      <alignment horizontal="left" vertical="center" wrapText="1"/>
      <protection/>
    </xf>
    <xf numFmtId="0" fontId="27" fillId="0" borderId="16" xfId="54" applyFont="1" applyFill="1" applyBorder="1" applyAlignment="1">
      <alignment horizontal="left" vertical="center" wrapText="1"/>
      <protection/>
    </xf>
    <xf numFmtId="0" fontId="27" fillId="0" borderId="33" xfId="54" applyFont="1" applyFill="1" applyBorder="1" applyAlignment="1">
      <alignment horizontal="left" vertical="center" wrapText="1"/>
      <protection/>
    </xf>
    <xf numFmtId="0" fontId="27" fillId="0" borderId="29" xfId="54" applyFont="1" applyFill="1" applyBorder="1" applyAlignment="1">
      <alignment horizontal="left" vertical="center" wrapText="1"/>
      <protection/>
    </xf>
    <xf numFmtId="0" fontId="6" fillId="0" borderId="16" xfId="54" applyFont="1" applyFill="1" applyBorder="1" applyAlignment="1">
      <alignment horizontal="left" vertical="center" wrapText="1"/>
      <protection/>
    </xf>
    <xf numFmtId="0" fontId="6" fillId="0" borderId="33" xfId="54" applyFont="1" applyFill="1" applyBorder="1" applyAlignment="1">
      <alignment horizontal="left" vertical="center" wrapText="1"/>
      <protection/>
    </xf>
    <xf numFmtId="0" fontId="6" fillId="0" borderId="29" xfId="54" applyFont="1" applyFill="1" applyBorder="1" applyAlignment="1">
      <alignment horizontal="left" vertical="center" wrapText="1"/>
      <protection/>
    </xf>
    <xf numFmtId="0" fontId="28" fillId="0" borderId="16" xfId="54" applyFont="1" applyFill="1" applyBorder="1" applyAlignment="1">
      <alignment horizontal="left" vertical="top"/>
      <protection/>
    </xf>
    <xf numFmtId="0" fontId="28" fillId="0" borderId="33" xfId="54" applyFont="1" applyFill="1" applyBorder="1" applyAlignment="1">
      <alignment horizontal="left" vertical="top"/>
      <protection/>
    </xf>
    <xf numFmtId="0" fontId="28" fillId="0" borderId="29" xfId="54" applyFont="1" applyFill="1" applyBorder="1" applyAlignment="1">
      <alignment horizontal="left" vertical="top"/>
      <protection/>
    </xf>
    <xf numFmtId="0" fontId="28" fillId="0" borderId="10" xfId="54" applyFont="1" applyFill="1" applyBorder="1" applyAlignment="1">
      <alignment horizontal="left" vertical="top"/>
      <protection/>
    </xf>
    <xf numFmtId="0" fontId="6" fillId="0" borderId="16" xfId="54" applyFont="1" applyFill="1" applyBorder="1" applyAlignment="1">
      <alignment horizontal="left" vertical="top"/>
      <protection/>
    </xf>
    <xf numFmtId="0" fontId="6" fillId="0" borderId="33" xfId="54" applyFont="1" applyFill="1" applyBorder="1" applyAlignment="1">
      <alignment horizontal="left" vertical="top"/>
      <protection/>
    </xf>
    <xf numFmtId="0" fontId="6" fillId="0" borderId="29" xfId="54" applyFont="1" applyFill="1" applyBorder="1" applyAlignment="1">
      <alignment horizontal="left" vertical="top"/>
      <protection/>
    </xf>
    <xf numFmtId="0" fontId="28" fillId="0" borderId="34" xfId="54" applyFont="1" applyFill="1" applyBorder="1" applyAlignment="1">
      <alignment horizontal="left" vertical="center" wrapText="1"/>
      <protection/>
    </xf>
    <xf numFmtId="0" fontId="28" fillId="0" borderId="35" xfId="54" applyFont="1" applyFill="1" applyBorder="1" applyAlignment="1">
      <alignment horizontal="left" vertical="center" wrapText="1"/>
      <protection/>
    </xf>
    <xf numFmtId="0" fontId="28" fillId="0" borderId="30" xfId="54" applyFont="1" applyFill="1" applyBorder="1" applyAlignment="1">
      <alignment horizontal="left" vertical="center" wrapText="1"/>
      <protection/>
    </xf>
    <xf numFmtId="0" fontId="28" fillId="0" borderId="15" xfId="54" applyFont="1" applyFill="1" applyBorder="1" applyAlignment="1">
      <alignment horizontal="left" vertical="center" wrapText="1"/>
      <protection/>
    </xf>
    <xf numFmtId="0" fontId="28" fillId="0" borderId="36" xfId="54" applyFont="1" applyFill="1" applyBorder="1" applyAlignment="1">
      <alignment horizontal="left" vertical="center" wrapText="1"/>
      <protection/>
    </xf>
    <xf numFmtId="0" fontId="28" fillId="0" borderId="37" xfId="54" applyFont="1" applyFill="1" applyBorder="1" applyAlignment="1">
      <alignment horizontal="left" vertical="center" wrapText="1"/>
      <protection/>
    </xf>
    <xf numFmtId="0" fontId="27" fillId="0" borderId="16" xfId="54" applyFont="1" applyFill="1" applyBorder="1" applyAlignment="1">
      <alignment horizontal="left" vertical="top" wrapText="1"/>
      <protection/>
    </xf>
    <xf numFmtId="0" fontId="27" fillId="0" borderId="33" xfId="54" applyFont="1" applyFill="1" applyBorder="1" applyAlignment="1">
      <alignment horizontal="left" vertical="top" wrapText="1"/>
      <protection/>
    </xf>
    <xf numFmtId="0" fontId="27" fillId="0" borderId="29" xfId="54" applyFont="1" applyFill="1" applyBorder="1" applyAlignment="1">
      <alignment horizontal="left" vertical="top" wrapText="1"/>
      <protection/>
    </xf>
    <xf numFmtId="0" fontId="27" fillId="0" borderId="16" xfId="54" applyFont="1" applyFill="1" applyBorder="1" applyAlignment="1">
      <alignment horizontal="left" vertical="top"/>
      <protection/>
    </xf>
    <xf numFmtId="0" fontId="27" fillId="0" borderId="33" xfId="54" applyFont="1" applyFill="1" applyBorder="1" applyAlignment="1">
      <alignment horizontal="left" vertical="top"/>
      <protection/>
    </xf>
    <xf numFmtId="0" fontId="27" fillId="0" borderId="29" xfId="54" applyFont="1" applyFill="1" applyBorder="1" applyAlignment="1">
      <alignment horizontal="left" vertical="top"/>
      <protection/>
    </xf>
    <xf numFmtId="0" fontId="28" fillId="0" borderId="16" xfId="54" applyFont="1" applyFill="1" applyBorder="1" applyAlignment="1">
      <alignment horizontal="left" vertical="center" wrapText="1"/>
      <protection/>
    </xf>
    <xf numFmtId="0" fontId="28" fillId="0" borderId="33" xfId="54" applyFont="1" applyFill="1" applyBorder="1" applyAlignment="1">
      <alignment horizontal="left" vertical="center" wrapText="1"/>
      <protection/>
    </xf>
    <xf numFmtId="0" fontId="28" fillId="0" borderId="29" xfId="54" applyFont="1" applyFill="1" applyBorder="1" applyAlignment="1">
      <alignment horizontal="left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0" fontId="6" fillId="0" borderId="15" xfId="54" applyFont="1" applyFill="1" applyBorder="1" applyAlignment="1">
      <alignment horizontal="left" vertical="center" wrapText="1"/>
      <protection/>
    </xf>
    <xf numFmtId="0" fontId="6" fillId="0" borderId="36" xfId="54" applyFont="1" applyFill="1" applyBorder="1" applyAlignment="1">
      <alignment horizontal="left" vertical="center" wrapText="1"/>
      <protection/>
    </xf>
    <xf numFmtId="0" fontId="6" fillId="0" borderId="37" xfId="54" applyFont="1" applyFill="1" applyBorder="1" applyAlignment="1">
      <alignment horizontal="left" vertical="center" wrapText="1"/>
      <protection/>
    </xf>
    <xf numFmtId="0" fontId="6" fillId="0" borderId="16" xfId="54" applyFont="1" applyFill="1" applyBorder="1" applyAlignment="1">
      <alignment horizontal="left"/>
      <protection/>
    </xf>
    <xf numFmtId="0" fontId="6" fillId="0" borderId="33" xfId="54" applyFont="1" applyFill="1" applyBorder="1" applyAlignment="1">
      <alignment horizontal="left"/>
      <protection/>
    </xf>
    <xf numFmtId="0" fontId="6" fillId="0" borderId="29" xfId="54" applyFont="1" applyFill="1" applyBorder="1" applyAlignment="1">
      <alignment horizontal="left"/>
      <protection/>
    </xf>
    <xf numFmtId="0" fontId="6" fillId="0" borderId="20" xfId="54" applyFont="1" applyFill="1" applyBorder="1" applyAlignment="1">
      <alignment horizontal="left" vertical="center" wrapText="1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/>
      <protection/>
    </xf>
    <xf numFmtId="4" fontId="6" fillId="0" borderId="14" xfId="54" applyNumberFormat="1" applyFont="1" applyFill="1" applyBorder="1" applyAlignment="1">
      <alignment horizontal="center" vertical="center"/>
      <protection/>
    </xf>
    <xf numFmtId="4" fontId="6" fillId="0" borderId="20" xfId="54" applyNumberFormat="1" applyFont="1" applyFill="1" applyBorder="1" applyAlignment="1">
      <alignment horizontal="center" vertical="center"/>
      <protection/>
    </xf>
    <xf numFmtId="4" fontId="6" fillId="0" borderId="12" xfId="54" applyNumberFormat="1" applyFont="1" applyFill="1" applyBorder="1" applyAlignment="1">
      <alignment horizontal="center" vertical="center"/>
      <protection/>
    </xf>
    <xf numFmtId="4" fontId="6" fillId="0" borderId="34" xfId="54" applyNumberFormat="1" applyFont="1" applyFill="1" applyBorder="1" applyAlignment="1">
      <alignment horizontal="center" vertical="center"/>
      <protection/>
    </xf>
    <xf numFmtId="4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8" fillId="0" borderId="0" xfId="54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3" fillId="0" borderId="14" xfId="54" applyFont="1" applyFill="1" applyBorder="1" applyAlignment="1">
      <alignment horizontal="left" vertical="center" wrapText="1"/>
      <protection/>
    </xf>
    <xf numFmtId="0" fontId="3" fillId="0" borderId="20" xfId="54" applyFont="1" applyFill="1" applyBorder="1" applyAlignment="1">
      <alignment horizontal="left" vertical="center" wrapText="1"/>
      <protection/>
    </xf>
    <xf numFmtId="0" fontId="3" fillId="0" borderId="12" xfId="54" applyFont="1" applyFill="1" applyBorder="1" applyAlignment="1">
      <alignment horizontal="left" vertical="center" wrapText="1"/>
      <protection/>
    </xf>
    <xf numFmtId="4" fontId="6" fillId="0" borderId="17" xfId="54" applyNumberFormat="1" applyFont="1" applyFill="1" applyBorder="1" applyAlignment="1">
      <alignment horizontal="center" vertical="center"/>
      <protection/>
    </xf>
    <xf numFmtId="0" fontId="28" fillId="0" borderId="14" xfId="54" applyFont="1" applyFill="1" applyBorder="1" applyAlignment="1">
      <alignment horizontal="left" vertical="center" wrapText="1"/>
      <protection/>
    </xf>
    <xf numFmtId="0" fontId="28" fillId="0" borderId="12" xfId="54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 horizontal="left" wrapText="1"/>
    </xf>
    <xf numFmtId="0" fontId="30" fillId="0" borderId="35" xfId="0" applyFont="1" applyBorder="1" applyAlignment="1">
      <alignment horizontal="right" wrapText="1"/>
    </xf>
    <xf numFmtId="0" fontId="6" fillId="0" borderId="10" xfId="52" applyFont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left" vertical="center" wrapText="1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/>
      <protection/>
    </xf>
    <xf numFmtId="0" fontId="6" fillId="0" borderId="34" xfId="52" applyFont="1" applyBorder="1" applyAlignment="1">
      <alignment horizontal="center" vertical="center" wrapText="1"/>
      <protection/>
    </xf>
    <xf numFmtId="0" fontId="6" fillId="0" borderId="35" xfId="52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6" fillId="0" borderId="10" xfId="52" applyFont="1" applyBorder="1" applyAlignment="1">
      <alignment horizontal="center" vertical="top" wrapText="1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34" xfId="53" applyNumberFormat="1" applyFont="1" applyFill="1" applyBorder="1" applyAlignment="1">
      <alignment horizontal="center" vertical="center" wrapText="1"/>
      <protection/>
    </xf>
    <xf numFmtId="0" fontId="0" fillId="0" borderId="15" xfId="0" applyNumberFormat="1" applyBorder="1" applyAlignment="1">
      <alignment horizontal="center" vertical="center" wrapText="1"/>
    </xf>
    <xf numFmtId="172" fontId="10" fillId="33" borderId="16" xfId="53" applyNumberFormat="1" applyFont="1" applyFill="1" applyBorder="1" applyAlignment="1">
      <alignment horizontal="center" vertical="center" wrapText="1"/>
      <protection/>
    </xf>
    <xf numFmtId="172" fontId="10" fillId="33" borderId="33" xfId="53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10" fillId="33" borderId="14" xfId="53" applyNumberFormat="1" applyFont="1" applyFill="1" applyBorder="1" applyAlignment="1">
      <alignment horizontal="center" vertical="center" wrapText="1"/>
      <protection/>
    </xf>
    <xf numFmtId="0" fontId="10" fillId="33" borderId="12" xfId="53" applyNumberFormat="1" applyFont="1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vertical="top" wrapText="1"/>
      <protection/>
    </xf>
    <xf numFmtId="0" fontId="87" fillId="0" borderId="0" xfId="0" applyFont="1" applyAlignment="1">
      <alignment/>
    </xf>
    <xf numFmtId="0" fontId="8" fillId="33" borderId="0" xfId="53" applyFont="1" applyFill="1" applyBorder="1" applyAlignment="1">
      <alignment horizontal="left" vertical="top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172" fontId="12" fillId="33" borderId="0" xfId="53" applyNumberFormat="1" applyFont="1" applyFill="1" applyBorder="1" applyAlignment="1">
      <alignment horizontal="center" wrapText="1"/>
      <protection/>
    </xf>
    <xf numFmtId="172" fontId="10" fillId="33" borderId="10" xfId="53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2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left" wrapText="1"/>
      <protection/>
    </xf>
    <xf numFmtId="0" fontId="3" fillId="0" borderId="0" xfId="52" applyFont="1" applyFill="1" applyAlignment="1">
      <alignment horizontal="left"/>
      <protection/>
    </xf>
    <xf numFmtId="0" fontId="6" fillId="0" borderId="14" xfId="52" applyFont="1" applyFill="1" applyBorder="1" applyAlignment="1">
      <alignment horizontal="left" vertical="center"/>
      <protection/>
    </xf>
    <xf numFmtId="0" fontId="0" fillId="0" borderId="12" xfId="0" applyFill="1" applyBorder="1" applyAlignment="1">
      <alignment horizontal="left" vertical="center"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33" xfId="52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172" fontId="4" fillId="0" borderId="0" xfId="52" applyNumberFormat="1" applyFont="1" applyFill="1" applyAlignment="1">
      <alignment horizontal="left" vertical="center"/>
      <protection/>
    </xf>
    <xf numFmtId="0" fontId="3" fillId="0" borderId="0" xfId="52" applyFont="1" applyFill="1" applyBorder="1" applyAlignment="1">
      <alignment horizontal="left" wrapText="1"/>
      <protection/>
    </xf>
    <xf numFmtId="0" fontId="19" fillId="0" borderId="0" xfId="55" applyFont="1" applyFill="1" applyAlignment="1">
      <alignment horizontal="center" vertical="top" wrapText="1"/>
      <protection/>
    </xf>
    <xf numFmtId="0" fontId="13" fillId="0" borderId="0" xfId="55" applyFont="1" applyFill="1" applyAlignment="1">
      <alignment horizontal="right" vertical="top" wrapText="1"/>
      <protection/>
    </xf>
    <xf numFmtId="0" fontId="13" fillId="0" borderId="0" xfId="63" applyFont="1" applyFill="1" applyAlignment="1">
      <alignment horizontal="left" vertical="top" wrapText="1"/>
      <protection/>
    </xf>
    <xf numFmtId="0" fontId="15" fillId="0" borderId="0" xfId="55" applyFont="1" applyFill="1" applyAlignment="1">
      <alignment horizontal="left" vertical="center" wrapText="1"/>
      <protection/>
    </xf>
    <xf numFmtId="0" fontId="13" fillId="0" borderId="16" xfId="55" applyFont="1" applyFill="1" applyBorder="1" applyAlignment="1">
      <alignment horizontal="center" vertical="top" wrapText="1"/>
      <protection/>
    </xf>
    <xf numFmtId="0" fontId="13" fillId="0" borderId="33" xfId="55" applyFont="1" applyFill="1" applyBorder="1" applyAlignment="1">
      <alignment horizontal="center" vertical="top" wrapText="1"/>
      <protection/>
    </xf>
    <xf numFmtId="0" fontId="0" fillId="0" borderId="29" xfId="0" applyBorder="1" applyAlignment="1">
      <alignment vertical="top" wrapText="1"/>
    </xf>
    <xf numFmtId="0" fontId="15" fillId="0" borderId="0" xfId="55" applyFont="1" applyAlignment="1">
      <alignment vertical="top" wrapText="1"/>
      <protection/>
    </xf>
    <xf numFmtId="0" fontId="87" fillId="0" borderId="0" xfId="0" applyFont="1" applyAlignment="1">
      <alignment vertical="top" wrapText="1"/>
    </xf>
    <xf numFmtId="173" fontId="11" fillId="35" borderId="14" xfId="56" applyNumberFormat="1" applyFont="1" applyFill="1" applyBorder="1" applyAlignment="1">
      <alignment horizontal="center" vertical="center"/>
      <protection/>
    </xf>
    <xf numFmtId="173" fontId="11" fillId="35" borderId="12" xfId="56" applyNumberFormat="1" applyFont="1" applyFill="1" applyBorder="1" applyAlignment="1">
      <alignment horizontal="center" vertical="center"/>
      <protection/>
    </xf>
    <xf numFmtId="173" fontId="11" fillId="34" borderId="14" xfId="56" applyNumberFormat="1" applyFont="1" applyFill="1" applyBorder="1" applyAlignment="1">
      <alignment horizontal="center" vertical="center"/>
      <protection/>
    </xf>
    <xf numFmtId="173" fontId="11" fillId="34" borderId="12" xfId="56" applyNumberFormat="1" applyFont="1" applyFill="1" applyBorder="1" applyAlignment="1">
      <alignment horizontal="center" vertical="center"/>
      <protection/>
    </xf>
    <xf numFmtId="173" fontId="11" fillId="34" borderId="14" xfId="56" applyNumberFormat="1" applyFont="1" applyFill="1" applyBorder="1" applyAlignment="1">
      <alignment horizontal="center"/>
      <protection/>
    </xf>
    <xf numFmtId="173" fontId="11" fillId="34" borderId="12" xfId="56" applyNumberFormat="1" applyFont="1" applyFill="1" applyBorder="1" applyAlignment="1">
      <alignment horizontal="center"/>
      <protection/>
    </xf>
    <xf numFmtId="0" fontId="11" fillId="34" borderId="14" xfId="56" applyFont="1" applyFill="1" applyBorder="1" applyAlignment="1">
      <alignment horizontal="center" vertical="center"/>
      <protection/>
    </xf>
    <xf numFmtId="0" fontId="11" fillId="34" borderId="12" xfId="56" applyFont="1" applyFill="1" applyBorder="1" applyAlignment="1">
      <alignment horizontal="center" vertical="center"/>
      <protection/>
    </xf>
    <xf numFmtId="172" fontId="11" fillId="34" borderId="14" xfId="56" applyNumberFormat="1" applyFont="1" applyFill="1" applyBorder="1" applyAlignment="1">
      <alignment horizontal="center" vertical="center"/>
      <protection/>
    </xf>
    <xf numFmtId="172" fontId="11" fillId="34" borderId="12" xfId="56" applyNumberFormat="1" applyFont="1" applyFill="1" applyBorder="1" applyAlignment="1">
      <alignment horizontal="center" vertical="center"/>
      <protection/>
    </xf>
    <xf numFmtId="0" fontId="11" fillId="34" borderId="14" xfId="56" applyFont="1" applyFill="1" applyBorder="1" applyAlignment="1">
      <alignment horizontal="left" vertical="top" wrapText="1"/>
      <protection/>
    </xf>
    <xf numFmtId="0" fontId="11" fillId="34" borderId="12" xfId="56" applyFont="1" applyFill="1" applyBorder="1" applyAlignment="1">
      <alignment horizontal="left" vertical="top" wrapText="1"/>
      <protection/>
    </xf>
    <xf numFmtId="49" fontId="11" fillId="34" borderId="14" xfId="56" applyNumberFormat="1" applyFont="1" applyFill="1" applyBorder="1" applyAlignment="1">
      <alignment horizontal="center" vertical="center"/>
      <protection/>
    </xf>
    <xf numFmtId="49" fontId="11" fillId="34" borderId="12" xfId="56" applyNumberFormat="1" applyFont="1" applyFill="1" applyBorder="1" applyAlignment="1">
      <alignment horizontal="center" vertical="center"/>
      <protection/>
    </xf>
    <xf numFmtId="173" fontId="8" fillId="34" borderId="0" xfId="56" applyNumberFormat="1" applyFont="1" applyFill="1" applyBorder="1" applyAlignment="1">
      <alignment horizontal="left" vertical="top" wrapText="1"/>
      <protection/>
    </xf>
    <xf numFmtId="0" fontId="8" fillId="34" borderId="0" xfId="56" applyFont="1" applyFill="1" applyBorder="1" applyAlignment="1">
      <alignment horizontal="left" vertical="top" wrapText="1"/>
      <protection/>
    </xf>
    <xf numFmtId="0" fontId="8" fillId="34" borderId="0" xfId="56" applyFont="1" applyFill="1" applyBorder="1" applyAlignment="1">
      <alignment horizontal="left" vertical="center" wrapText="1"/>
      <protection/>
    </xf>
    <xf numFmtId="0" fontId="10" fillId="34" borderId="10" xfId="56" applyFont="1" applyFill="1" applyBorder="1" applyAlignment="1">
      <alignment horizontal="center" vertical="center" wrapText="1"/>
      <protection/>
    </xf>
    <xf numFmtId="0" fontId="11" fillId="34" borderId="0" xfId="56" applyFont="1" applyFill="1" applyBorder="1" applyAlignment="1">
      <alignment horizontal="center" vertical="center" wrapText="1"/>
      <protection/>
    </xf>
    <xf numFmtId="172" fontId="10" fillId="34" borderId="14" xfId="56" applyNumberFormat="1" applyFont="1" applyFill="1" applyBorder="1" applyAlignment="1">
      <alignment horizontal="center" vertical="center" wrapText="1"/>
      <protection/>
    </xf>
    <xf numFmtId="172" fontId="10" fillId="34" borderId="12" xfId="56" applyNumberFormat="1" applyFont="1" applyFill="1" applyBorder="1" applyAlignment="1">
      <alignment horizontal="center" vertical="center" wrapText="1"/>
      <protection/>
    </xf>
    <xf numFmtId="0" fontId="10" fillId="35" borderId="14" xfId="56" applyFont="1" applyFill="1" applyBorder="1" applyAlignment="1">
      <alignment horizontal="center" vertical="center" wrapText="1"/>
      <protection/>
    </xf>
    <xf numFmtId="0" fontId="10" fillId="35" borderId="12" xfId="56" applyFont="1" applyFill="1" applyBorder="1" applyAlignment="1">
      <alignment horizontal="center" vertical="center" wrapText="1"/>
      <protection/>
    </xf>
    <xf numFmtId="0" fontId="10" fillId="34" borderId="14" xfId="56" applyFont="1" applyFill="1" applyBorder="1" applyAlignment="1">
      <alignment horizontal="center" vertical="center" wrapText="1"/>
      <protection/>
    </xf>
    <xf numFmtId="0" fontId="10" fillId="34" borderId="12" xfId="56" applyFont="1" applyFill="1" applyBorder="1" applyAlignment="1">
      <alignment horizontal="center" vertical="center" wrapText="1"/>
      <protection/>
    </xf>
    <xf numFmtId="0" fontId="8" fillId="34" borderId="0" xfId="56" applyFont="1" applyFill="1" applyAlignment="1">
      <alignment horizontal="left" wrapText="1"/>
      <protection/>
    </xf>
    <xf numFmtId="0" fontId="8" fillId="34" borderId="0" xfId="56" applyFont="1" applyFill="1" applyAlignment="1">
      <alignment horizontal="left"/>
      <protection/>
    </xf>
    <xf numFmtId="0" fontId="32" fillId="34" borderId="0" xfId="0" applyFont="1" applyFill="1" applyAlignment="1">
      <alignment horizontal="center" vertical="top" wrapText="1"/>
    </xf>
    <xf numFmtId="0" fontId="10" fillId="34" borderId="14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left" vertical="top" wrapText="1"/>
    </xf>
    <xf numFmtId="0" fontId="10" fillId="34" borderId="14" xfId="56" applyFont="1" applyFill="1" applyBorder="1" applyAlignment="1">
      <alignment horizontal="left" vertical="top" wrapText="1"/>
      <protection/>
    </xf>
    <xf numFmtId="0" fontId="10" fillId="34" borderId="12" xfId="56" applyFont="1" applyFill="1" applyBorder="1" applyAlignment="1">
      <alignment horizontal="left" vertical="top" wrapText="1"/>
      <protection/>
    </xf>
    <xf numFmtId="0" fontId="10" fillId="34" borderId="14" xfId="56" applyFont="1" applyFill="1" applyBorder="1" applyAlignment="1">
      <alignment horizontal="center" vertical="top" wrapText="1"/>
      <protection/>
    </xf>
    <xf numFmtId="0" fontId="10" fillId="34" borderId="20" xfId="56" applyFont="1" applyFill="1" applyBorder="1" applyAlignment="1">
      <alignment horizontal="center" vertical="top" wrapText="1"/>
      <protection/>
    </xf>
    <xf numFmtId="0" fontId="10" fillId="34" borderId="12" xfId="56" applyFont="1" applyFill="1" applyBorder="1" applyAlignment="1">
      <alignment horizontal="center" vertical="top" wrapText="1"/>
      <protection/>
    </xf>
    <xf numFmtId="0" fontId="32" fillId="34" borderId="0" xfId="0" applyFont="1" applyFill="1" applyAlignment="1">
      <alignment horizontal="left" vertical="top" wrapText="1"/>
    </xf>
    <xf numFmtId="0" fontId="4" fillId="34" borderId="14" xfId="56" applyFont="1" applyFill="1" applyBorder="1" applyAlignment="1">
      <alignment horizontal="left" vertical="top" wrapText="1"/>
      <protection/>
    </xf>
    <xf numFmtId="0" fontId="4" fillId="34" borderId="12" xfId="56" applyFont="1" applyFill="1" applyBorder="1" applyAlignment="1">
      <alignment horizontal="left" vertical="top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49" fontId="4" fillId="34" borderId="14" xfId="56" applyNumberFormat="1" applyFont="1" applyFill="1" applyBorder="1" applyAlignment="1">
      <alignment horizontal="center" vertical="center"/>
      <protection/>
    </xf>
    <xf numFmtId="49" fontId="4" fillId="34" borderId="12" xfId="56" applyNumberFormat="1" applyFont="1" applyFill="1" applyBorder="1" applyAlignment="1">
      <alignment horizontal="center" vertical="center"/>
      <protection/>
    </xf>
    <xf numFmtId="173" fontId="4" fillId="34" borderId="10" xfId="56" applyNumberFormat="1" applyFont="1" applyFill="1" applyBorder="1" applyAlignment="1">
      <alignment horizontal="left" vertical="top" wrapText="1"/>
      <protection/>
    </xf>
    <xf numFmtId="0" fontId="4" fillId="34" borderId="10" xfId="56" applyNumberFormat="1" applyFont="1" applyFill="1" applyBorder="1" applyAlignment="1">
      <alignment horizontal="left" vertical="top" wrapText="1"/>
      <protection/>
    </xf>
    <xf numFmtId="0" fontId="4" fillId="34" borderId="14" xfId="56" applyFont="1" applyFill="1" applyBorder="1" applyAlignment="1">
      <alignment horizontal="center" vertical="top" wrapText="1"/>
      <protection/>
    </xf>
    <xf numFmtId="0" fontId="4" fillId="34" borderId="20" xfId="56" applyFont="1" applyFill="1" applyBorder="1" applyAlignment="1">
      <alignment horizontal="center" vertical="top" wrapText="1"/>
      <protection/>
    </xf>
    <xf numFmtId="0" fontId="4" fillId="34" borderId="12" xfId="56" applyFont="1" applyFill="1" applyBorder="1" applyAlignment="1">
      <alignment horizontal="center" vertical="top" wrapText="1"/>
      <protection/>
    </xf>
    <xf numFmtId="0" fontId="8" fillId="34" borderId="0" xfId="56" applyFont="1" applyFill="1" applyAlignment="1">
      <alignment horizontal="left" vertical="top" wrapText="1"/>
      <protection/>
    </xf>
    <xf numFmtId="0" fontId="8" fillId="34" borderId="0" xfId="56" applyFont="1" applyFill="1" applyAlignment="1">
      <alignment horizontal="left" vertical="top"/>
      <protection/>
    </xf>
    <xf numFmtId="2" fontId="4" fillId="34" borderId="14" xfId="0" applyNumberFormat="1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left" vertical="center" wrapText="1"/>
    </xf>
    <xf numFmtId="49" fontId="4" fillId="34" borderId="20" xfId="56" applyNumberFormat="1" applyFont="1" applyFill="1" applyBorder="1" applyAlignment="1">
      <alignment horizontal="center" vertical="center"/>
      <protection/>
    </xf>
    <xf numFmtId="0" fontId="8" fillId="34" borderId="0" xfId="56" applyFont="1" applyFill="1" applyAlignment="1">
      <alignment horizontal="left" vertical="center" wrapText="1"/>
      <protection/>
    </xf>
    <xf numFmtId="0" fontId="8" fillId="34" borderId="0" xfId="56" applyFont="1" applyFill="1" applyAlignment="1">
      <alignment horizontal="left" vertical="center"/>
      <protection/>
    </xf>
    <xf numFmtId="0" fontId="12" fillId="34" borderId="0" xfId="56" applyFont="1" applyFill="1" applyBorder="1" applyAlignment="1">
      <alignment horizontal="center" vertical="center" wrapText="1"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8" fillId="34" borderId="14" xfId="56" applyFont="1" applyFill="1" applyBorder="1" applyAlignment="1">
      <alignment horizontal="left" vertical="top" wrapText="1"/>
      <protection/>
    </xf>
    <xf numFmtId="0" fontId="8" fillId="34" borderId="12" xfId="56" applyFont="1" applyFill="1" applyBorder="1" applyAlignment="1">
      <alignment horizontal="left" vertical="top" wrapText="1"/>
      <protection/>
    </xf>
    <xf numFmtId="0" fontId="8" fillId="34" borderId="20" xfId="56" applyFont="1" applyFill="1" applyBorder="1" applyAlignment="1">
      <alignment horizontal="left" vertical="top" wrapText="1"/>
      <protection/>
    </xf>
    <xf numFmtId="173" fontId="8" fillId="34" borderId="10" xfId="56" applyNumberFormat="1" applyFont="1" applyFill="1" applyBorder="1" applyAlignment="1">
      <alignment horizontal="left" vertical="top" wrapText="1"/>
      <protection/>
    </xf>
    <xf numFmtId="0" fontId="8" fillId="34" borderId="10" xfId="56" applyFont="1" applyFill="1" applyBorder="1" applyAlignment="1">
      <alignment horizontal="left" vertical="top" wrapText="1"/>
      <protection/>
    </xf>
    <xf numFmtId="0" fontId="8" fillId="34" borderId="10" xfId="56" applyFont="1" applyFill="1" applyBorder="1" applyAlignment="1">
      <alignment horizontal="center" vertical="center" wrapText="1"/>
      <protection/>
    </xf>
    <xf numFmtId="0" fontId="4" fillId="34" borderId="14" xfId="56" applyFont="1" applyFill="1" applyBorder="1" applyAlignment="1">
      <alignment horizontal="center" vertical="center" wrapText="1"/>
      <protection/>
    </xf>
    <xf numFmtId="0" fontId="4" fillId="34" borderId="12" xfId="56" applyFont="1" applyFill="1" applyBorder="1" applyAlignment="1">
      <alignment horizontal="center" vertical="center" wrapText="1"/>
      <protection/>
    </xf>
    <xf numFmtId="0" fontId="8" fillId="34" borderId="10" xfId="56" applyFont="1" applyFill="1" applyBorder="1" applyAlignment="1">
      <alignment horizontal="center" vertical="top" wrapText="1"/>
      <protection/>
    </xf>
    <xf numFmtId="0" fontId="25" fillId="34" borderId="0" xfId="56" applyFont="1" applyFill="1" applyBorder="1" applyAlignment="1">
      <alignment horizontal="center" vertical="center" wrapText="1"/>
      <protection/>
    </xf>
    <xf numFmtId="49" fontId="13" fillId="34" borderId="16" xfId="52" applyNumberFormat="1" applyFont="1" applyFill="1" applyBorder="1" applyAlignment="1">
      <alignment horizontal="center" vertical="top" wrapText="1"/>
      <protection/>
    </xf>
    <xf numFmtId="49" fontId="13" fillId="34" borderId="33" xfId="52" applyNumberFormat="1" applyFont="1" applyFill="1" applyBorder="1" applyAlignment="1">
      <alignment horizontal="center" vertical="top" wrapText="1"/>
      <protection/>
    </xf>
    <xf numFmtId="49" fontId="13" fillId="34" borderId="29" xfId="52" applyNumberFormat="1" applyFont="1" applyFill="1" applyBorder="1" applyAlignment="1">
      <alignment horizontal="center" vertical="top" wrapText="1"/>
      <protection/>
    </xf>
    <xf numFmtId="0" fontId="15" fillId="34" borderId="10" xfId="52" applyFont="1" applyFill="1" applyBorder="1" applyAlignment="1">
      <alignment horizontal="center" vertical="top" wrapText="1"/>
      <protection/>
    </xf>
    <xf numFmtId="0" fontId="15" fillId="34" borderId="16" xfId="52" applyFont="1" applyFill="1" applyBorder="1" applyAlignment="1">
      <alignment horizontal="center" vertical="top" wrapText="1"/>
      <protection/>
    </xf>
    <xf numFmtId="0" fontId="15" fillId="34" borderId="33" xfId="52" applyFont="1" applyFill="1" applyBorder="1" applyAlignment="1">
      <alignment horizontal="center" vertical="top" wrapText="1"/>
      <protection/>
    </xf>
    <xf numFmtId="0" fontId="15" fillId="34" borderId="29" xfId="52" applyFont="1" applyFill="1" applyBorder="1" applyAlignment="1">
      <alignment horizontal="center" vertical="top" wrapText="1"/>
      <protection/>
    </xf>
    <xf numFmtId="0" fontId="15" fillId="34" borderId="16" xfId="52" applyFont="1" applyFill="1" applyBorder="1" applyAlignment="1">
      <alignment horizontal="left" vertical="top" wrapText="1"/>
      <protection/>
    </xf>
    <xf numFmtId="0" fontId="15" fillId="34" borderId="33" xfId="52" applyFont="1" applyFill="1" applyBorder="1" applyAlignment="1">
      <alignment horizontal="left" vertical="top" wrapText="1"/>
      <protection/>
    </xf>
    <xf numFmtId="0" fontId="15" fillId="34" borderId="29" xfId="52" applyFont="1" applyFill="1" applyBorder="1" applyAlignment="1">
      <alignment horizontal="left" vertical="top" wrapText="1"/>
      <protection/>
    </xf>
    <xf numFmtId="0" fontId="15" fillId="34" borderId="14" xfId="52" applyFont="1" applyFill="1" applyBorder="1" applyAlignment="1">
      <alignment horizontal="center" vertical="top" wrapText="1"/>
      <protection/>
    </xf>
    <xf numFmtId="0" fontId="15" fillId="34" borderId="20" xfId="52" applyFont="1" applyFill="1" applyBorder="1" applyAlignment="1">
      <alignment horizontal="center" vertical="top" wrapText="1"/>
      <protection/>
    </xf>
    <xf numFmtId="0" fontId="15" fillId="34" borderId="12" xfId="52" applyFont="1" applyFill="1" applyBorder="1" applyAlignment="1">
      <alignment horizontal="center" vertical="top" wrapText="1"/>
      <protection/>
    </xf>
    <xf numFmtId="174" fontId="15" fillId="34" borderId="14" xfId="52" applyNumberFormat="1" applyFont="1" applyFill="1" applyBorder="1" applyAlignment="1">
      <alignment horizontal="left" vertical="top" wrapText="1"/>
      <protection/>
    </xf>
    <xf numFmtId="174" fontId="15" fillId="34" borderId="20" xfId="52" applyNumberFormat="1" applyFont="1" applyFill="1" applyBorder="1" applyAlignment="1">
      <alignment horizontal="left" vertical="top" wrapText="1"/>
      <protection/>
    </xf>
    <xf numFmtId="174" fontId="15" fillId="34" borderId="12" xfId="52" applyNumberFormat="1" applyFont="1" applyFill="1" applyBorder="1" applyAlignment="1">
      <alignment horizontal="left" vertical="top" wrapText="1"/>
      <protection/>
    </xf>
    <xf numFmtId="49" fontId="15" fillId="34" borderId="14" xfId="52" applyNumberFormat="1" applyFont="1" applyFill="1" applyBorder="1" applyAlignment="1">
      <alignment horizontal="center" vertical="top" wrapText="1"/>
      <protection/>
    </xf>
    <xf numFmtId="49" fontId="15" fillId="34" borderId="20" xfId="52" applyNumberFormat="1" applyFont="1" applyFill="1" applyBorder="1" applyAlignment="1">
      <alignment horizontal="center" vertical="top" wrapText="1"/>
      <protection/>
    </xf>
    <xf numFmtId="49" fontId="15" fillId="34" borderId="12" xfId="52" applyNumberFormat="1" applyFont="1" applyFill="1" applyBorder="1" applyAlignment="1">
      <alignment horizontal="center" vertical="top" wrapText="1"/>
      <protection/>
    </xf>
    <xf numFmtId="0" fontId="3" fillId="34" borderId="14" xfId="56" applyFont="1" applyFill="1" applyBorder="1" applyAlignment="1">
      <alignment horizontal="center" vertical="top" wrapText="1"/>
      <protection/>
    </xf>
    <xf numFmtId="0" fontId="3" fillId="34" borderId="20" xfId="56" applyFont="1" applyFill="1" applyBorder="1" applyAlignment="1">
      <alignment horizontal="center" vertical="top" wrapText="1"/>
      <protection/>
    </xf>
    <xf numFmtId="0" fontId="3" fillId="34" borderId="12" xfId="56" applyFont="1" applyFill="1" applyBorder="1" applyAlignment="1">
      <alignment horizontal="center" vertical="top" wrapText="1"/>
      <protection/>
    </xf>
    <xf numFmtId="0" fontId="15" fillId="34" borderId="0" xfId="52" applyFont="1" applyFill="1" applyAlignment="1">
      <alignment horizontal="left" vertical="top" wrapText="1"/>
      <protection/>
    </xf>
    <xf numFmtId="0" fontId="15" fillId="34" borderId="0" xfId="52" applyFont="1" applyFill="1" applyBorder="1" applyAlignment="1">
      <alignment horizontal="left" vertical="top" wrapText="1"/>
      <protection/>
    </xf>
    <xf numFmtId="0" fontId="18" fillId="34" borderId="0" xfId="52" applyFont="1" applyFill="1" applyAlignment="1">
      <alignment vertical="top" wrapText="1"/>
      <protection/>
    </xf>
    <xf numFmtId="0" fontId="15" fillId="34" borderId="0" xfId="52" applyFont="1" applyFill="1" applyAlignment="1">
      <alignment horizontal="left" vertical="center" wrapText="1"/>
      <protection/>
    </xf>
    <xf numFmtId="49" fontId="17" fillId="34" borderId="0" xfId="52" applyNumberFormat="1" applyFont="1" applyFill="1" applyAlignment="1">
      <alignment horizontal="center" vertical="top" wrapText="1"/>
      <protection/>
    </xf>
    <xf numFmtId="49" fontId="15" fillId="34" borderId="10" xfId="52" applyNumberFormat="1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7;&#1069;&#1056;\&#1050;&#1051;&#1040;&#1057;&#1057;&#1048;&#1060;&#1048;&#1050;&#1040;&#1062;&#1048;&#1071;-&#1043;&#1055;%202014-2016(&#1087;&#1086;&#1089;&#1083;&#1077;%20&#1082;&#1086;&#1085;&#1089;&#1091;&#1083;&#1100;&#1090;&#1072;&#1094;&#1080;&#1080;)%20(&#1087;&#1086;&#1076;%20&#1083;&#1080;&#1084;&#1080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П-ПП"/>
      <sheetName val="ПП1"/>
      <sheetName val="ПП2"/>
      <sheetName val="ПП3"/>
      <sheetName val="ПП4"/>
      <sheetName val="ПП5"/>
      <sheetName val="ГП-ГЗ"/>
      <sheetName val="АНАЛИЗ ЛИМИТОВ"/>
      <sheetName val="СВЕРКА гз"/>
      <sheetName val="классиф"/>
      <sheetName val="ПП4от Минэка"/>
    </sheetNames>
    <sheetDataSet>
      <sheetData sheetId="3">
        <row r="85">
          <cell r="J85">
            <v>6929</v>
          </cell>
          <cell r="K85">
            <v>6929</v>
          </cell>
          <cell r="L85">
            <v>6929</v>
          </cell>
        </row>
        <row r="98">
          <cell r="J98">
            <v>2487.9</v>
          </cell>
          <cell r="K98">
            <v>2487.9</v>
          </cell>
          <cell r="L98">
            <v>2487.9</v>
          </cell>
        </row>
        <row r="99">
          <cell r="J99">
            <v>607</v>
          </cell>
          <cell r="K99">
            <v>649.0999999999999</v>
          </cell>
          <cell r="L99">
            <v>649.0999999999999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="55" zoomScaleNormal="70" zoomScaleSheetLayoutView="55" zoomScalePageLayoutView="0" workbookViewId="0" topLeftCell="A1">
      <selection activeCell="I1" sqref="I1:R1"/>
    </sheetView>
  </sheetViews>
  <sheetFormatPr defaultColWidth="9.140625" defaultRowHeight="15" outlineLevelCol="1"/>
  <cols>
    <col min="1" max="1" width="18.421875" style="308" customWidth="1"/>
    <col min="2" max="2" width="22.7109375" style="308" customWidth="1"/>
    <col min="3" max="3" width="32.00390625" style="308" customWidth="1"/>
    <col min="4" max="4" width="6.8515625" style="308" customWidth="1"/>
    <col min="5" max="5" width="8.421875" style="308" customWidth="1"/>
    <col min="6" max="6" width="3.28125" style="308" customWidth="1"/>
    <col min="7" max="7" width="3.00390625" style="308" customWidth="1"/>
    <col min="8" max="8" width="4.7109375" style="308" customWidth="1"/>
    <col min="9" max="9" width="6.7109375" style="308" customWidth="1"/>
    <col min="10" max="11" width="14.140625" style="308" customWidth="1"/>
    <col min="12" max="12" width="13.421875" style="308" customWidth="1"/>
    <col min="13" max="13" width="15.00390625" style="308" customWidth="1"/>
    <col min="14" max="14" width="13.140625" style="308" customWidth="1"/>
    <col min="15" max="15" width="14.00390625" style="504" customWidth="1"/>
    <col min="16" max="17" width="13.7109375" style="504" customWidth="1"/>
    <col min="18" max="18" width="14.00390625" style="308" customWidth="1"/>
    <col min="19" max="19" width="14.8515625" style="308" customWidth="1"/>
    <col min="20" max="20" width="16.28125" style="308" hidden="1" customWidth="1" outlineLevel="1"/>
    <col min="21" max="22" width="16.140625" style="308" hidden="1" customWidth="1" outlineLevel="1"/>
    <col min="23" max="23" width="2.8515625" style="308" customWidth="1" outlineLevel="1"/>
    <col min="24" max="24" width="11.7109375" style="308" bestFit="1" customWidth="1"/>
    <col min="25" max="25" width="18.00390625" style="308" bestFit="1" customWidth="1"/>
    <col min="26" max="16384" width="9.140625" style="308" customWidth="1"/>
  </cols>
  <sheetData>
    <row r="1" spans="9:18" ht="53.25" customHeight="1">
      <c r="I1" s="528" t="s">
        <v>438</v>
      </c>
      <c r="J1" s="528"/>
      <c r="K1" s="528"/>
      <c r="L1" s="528"/>
      <c r="M1" s="528"/>
      <c r="N1" s="528"/>
      <c r="O1" s="528"/>
      <c r="P1" s="528"/>
      <c r="Q1" s="528"/>
      <c r="R1" s="528"/>
    </row>
    <row r="2" spans="9:18" ht="75" customHeight="1">
      <c r="I2" s="526" t="s">
        <v>353</v>
      </c>
      <c r="J2" s="526"/>
      <c r="K2" s="526"/>
      <c r="L2" s="526"/>
      <c r="M2" s="526"/>
      <c r="N2" s="526"/>
      <c r="O2" s="526"/>
      <c r="P2" s="526"/>
      <c r="Q2" s="526"/>
      <c r="R2" s="526"/>
    </row>
    <row r="3" spans="1:18" ht="60.75" customHeight="1">
      <c r="A3" s="527" t="s">
        <v>180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</row>
    <row r="4" spans="6:22" ht="15.75" customHeight="1">
      <c r="F4" s="318">
        <v>8</v>
      </c>
      <c r="T4" s="308">
        <f>3273967.4+28000</f>
        <v>3301967.4</v>
      </c>
      <c r="U4" s="308">
        <v>3307058.1</v>
      </c>
      <c r="V4" s="308">
        <v>2895283.8</v>
      </c>
    </row>
    <row r="5" spans="1:22" ht="34.5" customHeight="1">
      <c r="A5" s="522" t="s">
        <v>53</v>
      </c>
      <c r="B5" s="522" t="s">
        <v>49</v>
      </c>
      <c r="C5" s="522" t="s">
        <v>174</v>
      </c>
      <c r="D5" s="522" t="s">
        <v>54</v>
      </c>
      <c r="E5" s="522"/>
      <c r="F5" s="522"/>
      <c r="G5" s="522"/>
      <c r="H5" s="522"/>
      <c r="I5" s="522"/>
      <c r="J5" s="522" t="s">
        <v>47</v>
      </c>
      <c r="K5" s="522"/>
      <c r="L5" s="522"/>
      <c r="M5" s="522"/>
      <c r="N5" s="522"/>
      <c r="O5" s="522"/>
      <c r="P5" s="522"/>
      <c r="Q5" s="522"/>
      <c r="R5" s="522"/>
      <c r="T5" s="319">
        <f>J7</f>
        <v>21251.7</v>
      </c>
      <c r="U5" s="319">
        <f>K7</f>
        <v>29886.8</v>
      </c>
      <c r="V5" s="319">
        <f>L7</f>
        <v>28591.699999999997</v>
      </c>
    </row>
    <row r="6" spans="1:22" ht="49.5" customHeight="1">
      <c r="A6" s="522"/>
      <c r="B6" s="522"/>
      <c r="C6" s="522"/>
      <c r="D6" s="78" t="s">
        <v>172</v>
      </c>
      <c r="E6" s="78" t="s">
        <v>45</v>
      </c>
      <c r="F6" s="509" t="s">
        <v>44</v>
      </c>
      <c r="G6" s="510"/>
      <c r="H6" s="511"/>
      <c r="I6" s="78" t="s">
        <v>43</v>
      </c>
      <c r="J6" s="78" t="s">
        <v>33</v>
      </c>
      <c r="K6" s="78" t="s">
        <v>32</v>
      </c>
      <c r="L6" s="78" t="s">
        <v>31</v>
      </c>
      <c r="M6" s="78" t="s">
        <v>124</v>
      </c>
      <c r="N6" s="78" t="s">
        <v>123</v>
      </c>
      <c r="O6" s="505" t="s">
        <v>122</v>
      </c>
      <c r="P6" s="505" t="s">
        <v>121</v>
      </c>
      <c r="Q6" s="505" t="s">
        <v>120</v>
      </c>
      <c r="R6" s="333" t="s">
        <v>428</v>
      </c>
      <c r="S6" s="319"/>
      <c r="T6" s="319">
        <f>T4-T5</f>
        <v>3280715.6999999997</v>
      </c>
      <c r="U6" s="319">
        <f>U4-U5</f>
        <v>3277171.3000000003</v>
      </c>
      <c r="V6" s="319">
        <f>V4-V5</f>
        <v>2866692.0999999996</v>
      </c>
    </row>
    <row r="7" spans="1:25" ht="31.5">
      <c r="A7" s="525" t="s">
        <v>55</v>
      </c>
      <c r="B7" s="525" t="s">
        <v>148</v>
      </c>
      <c r="C7" s="309" t="s">
        <v>56</v>
      </c>
      <c r="D7" s="78" t="s">
        <v>57</v>
      </c>
      <c r="E7" s="78" t="s">
        <v>57</v>
      </c>
      <c r="F7" s="509" t="s">
        <v>57</v>
      </c>
      <c r="G7" s="510"/>
      <c r="H7" s="511"/>
      <c r="I7" s="78" t="s">
        <v>57</v>
      </c>
      <c r="J7" s="76">
        <f aca="true" t="shared" si="0" ref="J7:P7">J10+J13+J16+J19</f>
        <v>21251.7</v>
      </c>
      <c r="K7" s="76">
        <f t="shared" si="0"/>
        <v>29886.8</v>
      </c>
      <c r="L7" s="76">
        <f t="shared" si="0"/>
        <v>28591.699999999997</v>
      </c>
      <c r="M7" s="76">
        <f t="shared" si="0"/>
        <v>34450.8</v>
      </c>
      <c r="N7" s="76">
        <f t="shared" si="0"/>
        <v>49409.9</v>
      </c>
      <c r="O7" s="506">
        <f t="shared" si="0"/>
        <v>30660.200000000004</v>
      </c>
      <c r="P7" s="506">
        <f t="shared" si="0"/>
        <v>30660.200000000004</v>
      </c>
      <c r="Q7" s="506">
        <f>Q10+Q13+Q16+Q19</f>
        <v>30660.200000000004</v>
      </c>
      <c r="R7" s="76">
        <f>SUM(J7:Q7)</f>
        <v>255571.50000000003</v>
      </c>
      <c r="S7" s="320"/>
      <c r="X7" s="319"/>
      <c r="Y7" s="319"/>
    </row>
    <row r="8" spans="1:22" ht="15.75">
      <c r="A8" s="525"/>
      <c r="B8" s="525"/>
      <c r="C8" s="309" t="s">
        <v>175</v>
      </c>
      <c r="D8" s="78"/>
      <c r="E8" s="78"/>
      <c r="F8" s="509"/>
      <c r="G8" s="510"/>
      <c r="H8" s="511"/>
      <c r="I8" s="78"/>
      <c r="J8" s="77"/>
      <c r="K8" s="77"/>
      <c r="L8" s="77"/>
      <c r="M8" s="77"/>
      <c r="N8" s="77"/>
      <c r="O8" s="478"/>
      <c r="P8" s="478"/>
      <c r="Q8" s="478"/>
      <c r="R8" s="76">
        <f aca="true" t="shared" si="1" ref="R8:R21">SUM(J8:Q8)</f>
        <v>0</v>
      </c>
      <c r="S8" s="320"/>
      <c r="T8" s="319">
        <v>2809386.2</v>
      </c>
      <c r="U8" s="319">
        <v>2813055.3</v>
      </c>
      <c r="V8" s="319">
        <v>2810976</v>
      </c>
    </row>
    <row r="9" spans="1:22" ht="48" customHeight="1">
      <c r="A9" s="525"/>
      <c r="B9" s="525"/>
      <c r="C9" s="309" t="s">
        <v>159</v>
      </c>
      <c r="D9" s="321" t="s">
        <v>128</v>
      </c>
      <c r="E9" s="78" t="s">
        <v>57</v>
      </c>
      <c r="F9" s="509" t="s">
        <v>57</v>
      </c>
      <c r="G9" s="510"/>
      <c r="H9" s="511"/>
      <c r="I9" s="78" t="s">
        <v>57</v>
      </c>
      <c r="J9" s="77">
        <f aca="true" t="shared" si="2" ref="J9:Q9">J7</f>
        <v>21251.7</v>
      </c>
      <c r="K9" s="77">
        <f t="shared" si="2"/>
        <v>29886.8</v>
      </c>
      <c r="L9" s="77">
        <f t="shared" si="2"/>
        <v>28591.699999999997</v>
      </c>
      <c r="M9" s="77">
        <f t="shared" si="2"/>
        <v>34450.8</v>
      </c>
      <c r="N9" s="77">
        <f t="shared" si="2"/>
        <v>49409.9</v>
      </c>
      <c r="O9" s="478">
        <f t="shared" si="2"/>
        <v>30660.200000000004</v>
      </c>
      <c r="P9" s="478">
        <f t="shared" si="2"/>
        <v>30660.200000000004</v>
      </c>
      <c r="Q9" s="478">
        <f t="shared" si="2"/>
        <v>30660.200000000004</v>
      </c>
      <c r="R9" s="76">
        <f t="shared" si="1"/>
        <v>255571.50000000003</v>
      </c>
      <c r="S9" s="320"/>
      <c r="T9" s="319">
        <f>J9-'[13]ПП3'!J85-'[13]ПП3'!J98-'[13]ПП3'!J99</f>
        <v>11227.800000000001</v>
      </c>
      <c r="U9" s="319">
        <f>K9-'[13]ПП3'!K85-'[13]ПП3'!K98-'[13]ПП3'!K99</f>
        <v>19820.8</v>
      </c>
      <c r="V9" s="319">
        <f>L9-'[13]ПП3'!L85-'[13]ПП3'!L98-'[13]ПП3'!L99</f>
        <v>18525.699999999997</v>
      </c>
    </row>
    <row r="10" spans="1:19" ht="35.25" customHeight="1">
      <c r="A10" s="525" t="s">
        <v>58</v>
      </c>
      <c r="B10" s="529" t="s">
        <v>188</v>
      </c>
      <c r="C10" s="309" t="s">
        <v>59</v>
      </c>
      <c r="D10" s="321"/>
      <c r="E10" s="78" t="s">
        <v>57</v>
      </c>
      <c r="F10" s="509" t="s">
        <v>57</v>
      </c>
      <c r="G10" s="510"/>
      <c r="H10" s="511"/>
      <c r="I10" s="78" t="s">
        <v>57</v>
      </c>
      <c r="J10" s="76">
        <f aca="true" t="shared" si="3" ref="J10:P10">J12</f>
        <v>775.2</v>
      </c>
      <c r="K10" s="76">
        <f t="shared" si="3"/>
        <v>5873.4</v>
      </c>
      <c r="L10" s="76">
        <f t="shared" si="3"/>
        <v>2501.4</v>
      </c>
      <c r="M10" s="76">
        <f t="shared" si="3"/>
        <v>8946.7</v>
      </c>
      <c r="N10" s="76">
        <f t="shared" si="3"/>
        <v>35556</v>
      </c>
      <c r="O10" s="506">
        <f t="shared" si="3"/>
        <v>18812.700000000004</v>
      </c>
      <c r="P10" s="506">
        <f t="shared" si="3"/>
        <v>18812.700000000004</v>
      </c>
      <c r="Q10" s="506">
        <f>Q12</f>
        <v>18812.700000000004</v>
      </c>
      <c r="R10" s="76">
        <f t="shared" si="1"/>
        <v>110090.80000000002</v>
      </c>
      <c r="S10" s="320"/>
    </row>
    <row r="11" spans="1:19" ht="31.5" customHeight="1">
      <c r="A11" s="525"/>
      <c r="B11" s="529"/>
      <c r="C11" s="309" t="s">
        <v>175</v>
      </c>
      <c r="D11" s="321"/>
      <c r="E11" s="78"/>
      <c r="F11" s="509"/>
      <c r="G11" s="510"/>
      <c r="H11" s="511"/>
      <c r="I11" s="78"/>
      <c r="J11" s="77"/>
      <c r="K11" s="77"/>
      <c r="L11" s="77"/>
      <c r="M11" s="77"/>
      <c r="N11" s="77"/>
      <c r="O11" s="478"/>
      <c r="P11" s="478"/>
      <c r="Q11" s="478"/>
      <c r="R11" s="76">
        <f t="shared" si="1"/>
        <v>0</v>
      </c>
      <c r="S11" s="320"/>
    </row>
    <row r="12" spans="1:19" ht="63">
      <c r="A12" s="525"/>
      <c r="B12" s="529"/>
      <c r="C12" s="309" t="s">
        <v>159</v>
      </c>
      <c r="D12" s="321" t="s">
        <v>128</v>
      </c>
      <c r="E12" s="78" t="s">
        <v>57</v>
      </c>
      <c r="F12" s="509" t="s">
        <v>57</v>
      </c>
      <c r="G12" s="510"/>
      <c r="H12" s="511"/>
      <c r="I12" s="78" t="s">
        <v>57</v>
      </c>
      <c r="J12" s="77">
        <v>775.2</v>
      </c>
      <c r="K12" s="77">
        <f>ПР2ПП1!J9</f>
        <v>5873.4</v>
      </c>
      <c r="L12" s="77">
        <f>2036.5+464.9</f>
        <v>2501.4</v>
      </c>
      <c r="M12" s="77">
        <v>8946.7</v>
      </c>
      <c r="N12" s="77">
        <f>'Информация МЗ+ИЦ+ПД'!H14</f>
        <v>35556</v>
      </c>
      <c r="O12" s="478">
        <f>'Информация МЗ+ИЦ+ПД'!I14</f>
        <v>18812.700000000004</v>
      </c>
      <c r="P12" s="478">
        <f>'Информация МЗ+ИЦ+ПД'!J14</f>
        <v>18812.700000000004</v>
      </c>
      <c r="Q12" s="478">
        <f>'Информация МЗ+ИЦ+ПД'!K14</f>
        <v>18812.700000000004</v>
      </c>
      <c r="R12" s="76">
        <f t="shared" si="1"/>
        <v>110090.80000000002</v>
      </c>
      <c r="S12" s="320"/>
    </row>
    <row r="13" spans="1:19" ht="22.5" customHeight="1">
      <c r="A13" s="516" t="s">
        <v>60</v>
      </c>
      <c r="B13" s="513" t="s">
        <v>61</v>
      </c>
      <c r="C13" s="309" t="s">
        <v>62</v>
      </c>
      <c r="D13" s="321"/>
      <c r="E13" s="78" t="s">
        <v>57</v>
      </c>
      <c r="F13" s="509" t="s">
        <v>57</v>
      </c>
      <c r="G13" s="510"/>
      <c r="H13" s="511"/>
      <c r="I13" s="78" t="s">
        <v>57</v>
      </c>
      <c r="J13" s="76">
        <f aca="true" t="shared" si="4" ref="J13:O13">J15</f>
        <v>7365.8</v>
      </c>
      <c r="K13" s="76">
        <f t="shared" si="4"/>
        <v>7937.4</v>
      </c>
      <c r="L13" s="76">
        <f t="shared" si="4"/>
        <v>8868.5</v>
      </c>
      <c r="M13" s="76">
        <f t="shared" si="4"/>
        <v>9618</v>
      </c>
      <c r="N13" s="76">
        <f t="shared" si="4"/>
        <v>11851</v>
      </c>
      <c r="O13" s="506">
        <f t="shared" si="4"/>
        <v>9671.900000000001</v>
      </c>
      <c r="P13" s="506">
        <f>P15</f>
        <v>9671.900000000001</v>
      </c>
      <c r="Q13" s="506">
        <f>Q15</f>
        <v>9671.900000000001</v>
      </c>
      <c r="R13" s="76">
        <f t="shared" si="1"/>
        <v>74656.4</v>
      </c>
      <c r="S13" s="320"/>
    </row>
    <row r="14" spans="1:19" ht="15.75" customHeight="1">
      <c r="A14" s="517"/>
      <c r="B14" s="514"/>
      <c r="C14" s="309" t="s">
        <v>175</v>
      </c>
      <c r="D14" s="321"/>
      <c r="E14" s="78"/>
      <c r="F14" s="509"/>
      <c r="G14" s="510"/>
      <c r="H14" s="511"/>
      <c r="I14" s="78"/>
      <c r="J14" s="77"/>
      <c r="K14" s="77"/>
      <c r="L14" s="77"/>
      <c r="M14" s="77"/>
      <c r="N14" s="77"/>
      <c r="O14" s="478"/>
      <c r="P14" s="478"/>
      <c r="Q14" s="478"/>
      <c r="R14" s="76">
        <f t="shared" si="1"/>
        <v>0</v>
      </c>
      <c r="S14" s="320"/>
    </row>
    <row r="15" spans="1:25" ht="63" customHeight="1">
      <c r="A15" s="517"/>
      <c r="B15" s="514"/>
      <c r="C15" s="322" t="s">
        <v>159</v>
      </c>
      <c r="D15" s="323" t="s">
        <v>128</v>
      </c>
      <c r="E15" s="78" t="s">
        <v>57</v>
      </c>
      <c r="F15" s="509" t="s">
        <v>57</v>
      </c>
      <c r="G15" s="510"/>
      <c r="H15" s="511"/>
      <c r="I15" s="78" t="s">
        <v>57</v>
      </c>
      <c r="J15" s="77">
        <f>6423.7+942.1</f>
        <v>7365.8</v>
      </c>
      <c r="K15" s="77">
        <f>7339.2+598.2</f>
        <v>7937.4</v>
      </c>
      <c r="L15" s="77">
        <f>7036+1832.5</f>
        <v>8868.5</v>
      </c>
      <c r="M15" s="77">
        <f>9398+220</f>
        <v>9618</v>
      </c>
      <c r="N15" s="77">
        <f>'Информация МЗ+ИЦ+ПД'!H21</f>
        <v>11851</v>
      </c>
      <c r="O15" s="478">
        <f>'Информация МЗ+ИЦ+ПД'!I21</f>
        <v>9671.900000000001</v>
      </c>
      <c r="P15" s="478">
        <f>'Информация МЗ+ИЦ+ПД'!J21</f>
        <v>9671.900000000001</v>
      </c>
      <c r="Q15" s="478">
        <f>'Информация МЗ+ИЦ+ПД'!K21</f>
        <v>9671.900000000001</v>
      </c>
      <c r="R15" s="76">
        <f t="shared" si="1"/>
        <v>74656.4</v>
      </c>
      <c r="S15" s="320"/>
      <c r="Y15" s="319"/>
    </row>
    <row r="16" spans="1:25" ht="32.25" customHeight="1">
      <c r="A16" s="516" t="s">
        <v>63</v>
      </c>
      <c r="B16" s="513" t="s">
        <v>147</v>
      </c>
      <c r="C16" s="309" t="s">
        <v>59</v>
      </c>
      <c r="D16" s="321"/>
      <c r="E16" s="78" t="s">
        <v>57</v>
      </c>
      <c r="F16" s="509" t="s">
        <v>57</v>
      </c>
      <c r="G16" s="510"/>
      <c r="H16" s="511"/>
      <c r="I16" s="78" t="s">
        <v>57</v>
      </c>
      <c r="J16" s="76">
        <f aca="true" t="shared" si="5" ref="J16:O16">J18</f>
        <v>11923.2</v>
      </c>
      <c r="K16" s="76">
        <f t="shared" si="5"/>
        <v>14373</v>
      </c>
      <c r="L16" s="76">
        <f t="shared" si="5"/>
        <v>15432.8</v>
      </c>
      <c r="M16" s="76">
        <f t="shared" si="5"/>
        <v>14178.1</v>
      </c>
      <c r="N16" s="76">
        <f t="shared" si="5"/>
        <v>0</v>
      </c>
      <c r="O16" s="506">
        <f t="shared" si="5"/>
        <v>0</v>
      </c>
      <c r="P16" s="506">
        <f>P18</f>
        <v>0</v>
      </c>
      <c r="Q16" s="506">
        <f>Q18</f>
        <v>0</v>
      </c>
      <c r="R16" s="76">
        <f t="shared" si="1"/>
        <v>55907.1</v>
      </c>
      <c r="S16" s="320"/>
      <c r="Y16" s="319"/>
    </row>
    <row r="17" spans="1:25" ht="15.75" customHeight="1">
      <c r="A17" s="517"/>
      <c r="B17" s="514"/>
      <c r="C17" s="309" t="s">
        <v>175</v>
      </c>
      <c r="D17" s="321"/>
      <c r="E17" s="78"/>
      <c r="F17" s="509"/>
      <c r="G17" s="510"/>
      <c r="H17" s="511"/>
      <c r="I17" s="78"/>
      <c r="J17" s="77"/>
      <c r="K17" s="77"/>
      <c r="L17" s="77"/>
      <c r="M17" s="77"/>
      <c r="N17" s="77"/>
      <c r="O17" s="478"/>
      <c r="P17" s="478"/>
      <c r="Q17" s="478"/>
      <c r="R17" s="76">
        <f t="shared" si="1"/>
        <v>0</v>
      </c>
      <c r="S17" s="320"/>
      <c r="Y17" s="319"/>
    </row>
    <row r="18" spans="1:25" ht="59.25" customHeight="1">
      <c r="A18" s="518"/>
      <c r="B18" s="515"/>
      <c r="C18" s="322" t="s">
        <v>159</v>
      </c>
      <c r="D18" s="321" t="s">
        <v>128</v>
      </c>
      <c r="E18" s="78" t="s">
        <v>57</v>
      </c>
      <c r="F18" s="509" t="s">
        <v>57</v>
      </c>
      <c r="G18" s="510"/>
      <c r="H18" s="511"/>
      <c r="I18" s="78" t="s">
        <v>57</v>
      </c>
      <c r="J18" s="77">
        <f>11573.2+350</f>
        <v>11923.2</v>
      </c>
      <c r="K18" s="77">
        <f>12981.4+1391.6</f>
        <v>14373</v>
      </c>
      <c r="L18" s="77">
        <f>13607.8+1825</f>
        <v>15432.8</v>
      </c>
      <c r="M18" s="77">
        <v>14178.1</v>
      </c>
      <c r="N18" s="77">
        <v>0</v>
      </c>
      <c r="O18" s="478">
        <v>0</v>
      </c>
      <c r="P18" s="478">
        <v>0</v>
      </c>
      <c r="Q18" s="478">
        <v>0</v>
      </c>
      <c r="R18" s="76">
        <f t="shared" si="1"/>
        <v>55907.1</v>
      </c>
      <c r="S18" s="320"/>
      <c r="X18" s="319"/>
      <c r="Y18" s="319"/>
    </row>
    <row r="19" spans="1:19" ht="47.25" customHeight="1">
      <c r="A19" s="516" t="s">
        <v>141</v>
      </c>
      <c r="B19" s="513" t="s">
        <v>64</v>
      </c>
      <c r="C19" s="309" t="s">
        <v>59</v>
      </c>
      <c r="D19" s="321"/>
      <c r="E19" s="78" t="s">
        <v>57</v>
      </c>
      <c r="F19" s="509" t="s">
        <v>57</v>
      </c>
      <c r="G19" s="510"/>
      <c r="H19" s="511"/>
      <c r="I19" s="78" t="s">
        <v>57</v>
      </c>
      <c r="J19" s="76">
        <f aca="true" t="shared" si="6" ref="J19:O19">J21</f>
        <v>1187.5</v>
      </c>
      <c r="K19" s="76">
        <f t="shared" si="6"/>
        <v>1703</v>
      </c>
      <c r="L19" s="76">
        <f t="shared" si="6"/>
        <v>1789</v>
      </c>
      <c r="M19" s="76">
        <f t="shared" si="6"/>
        <v>1708</v>
      </c>
      <c r="N19" s="76">
        <f>'Информация МЗ+ИЦ+ПД'!H35</f>
        <v>2002.9</v>
      </c>
      <c r="O19" s="506">
        <f t="shared" si="6"/>
        <v>2175.6</v>
      </c>
      <c r="P19" s="506">
        <f>P21</f>
        <v>2175.6</v>
      </c>
      <c r="Q19" s="506">
        <f>Q21</f>
        <v>2175.6</v>
      </c>
      <c r="R19" s="76">
        <f t="shared" si="1"/>
        <v>14917.2</v>
      </c>
      <c r="S19" s="320"/>
    </row>
    <row r="20" spans="1:19" ht="31.5" customHeight="1">
      <c r="A20" s="517"/>
      <c r="B20" s="514"/>
      <c r="C20" s="309" t="s">
        <v>175</v>
      </c>
      <c r="D20" s="321"/>
      <c r="E20" s="78"/>
      <c r="F20" s="509"/>
      <c r="G20" s="510"/>
      <c r="H20" s="511"/>
      <c r="I20" s="78"/>
      <c r="J20" s="77"/>
      <c r="K20" s="77"/>
      <c r="L20" s="77"/>
      <c r="M20" s="77"/>
      <c r="N20" s="77"/>
      <c r="O20" s="478"/>
      <c r="P20" s="478"/>
      <c r="Q20" s="478"/>
      <c r="R20" s="76">
        <f t="shared" si="1"/>
        <v>0</v>
      </c>
      <c r="S20" s="320"/>
    </row>
    <row r="21" spans="1:19" ht="57" customHeight="1">
      <c r="A21" s="518"/>
      <c r="B21" s="515"/>
      <c r="C21" s="309" t="s">
        <v>159</v>
      </c>
      <c r="D21" s="321" t="s">
        <v>128</v>
      </c>
      <c r="E21" s="78" t="s">
        <v>57</v>
      </c>
      <c r="F21" s="509" t="s">
        <v>57</v>
      </c>
      <c r="G21" s="510"/>
      <c r="H21" s="511"/>
      <c r="I21" s="78" t="s">
        <v>57</v>
      </c>
      <c r="J21" s="77">
        <v>1187.5</v>
      </c>
      <c r="K21" s="77">
        <f>'ПР.2ПП4'!K19</f>
        <v>1703</v>
      </c>
      <c r="L21" s="77">
        <v>1789</v>
      </c>
      <c r="M21" s="77">
        <v>1708</v>
      </c>
      <c r="N21" s="77">
        <v>1988</v>
      </c>
      <c r="O21" s="478">
        <v>2175.6</v>
      </c>
      <c r="P21" s="478">
        <v>2175.6</v>
      </c>
      <c r="Q21" s="478">
        <v>2175.6</v>
      </c>
      <c r="R21" s="76">
        <f t="shared" si="1"/>
        <v>14902.300000000001</v>
      </c>
      <c r="S21" s="320"/>
    </row>
    <row r="22" spans="1:18" ht="33" customHeight="1">
      <c r="A22" s="324"/>
      <c r="B22" s="325"/>
      <c r="C22" s="326"/>
      <c r="D22" s="327"/>
      <c r="E22" s="324"/>
      <c r="F22" s="327"/>
      <c r="G22" s="327"/>
      <c r="H22" s="327"/>
      <c r="I22" s="324"/>
      <c r="J22" s="317"/>
      <c r="K22" s="317"/>
      <c r="L22" s="317"/>
      <c r="M22" s="317"/>
      <c r="N22" s="317"/>
      <c r="O22" s="507"/>
      <c r="P22" s="507"/>
      <c r="Q22" s="507"/>
      <c r="R22" s="317"/>
    </row>
    <row r="23" spans="1:18" ht="36" customHeight="1" hidden="1">
      <c r="A23" s="324"/>
      <c r="B23" s="325"/>
      <c r="C23" s="326"/>
      <c r="D23" s="327"/>
      <c r="E23" s="324"/>
      <c r="F23" s="327"/>
      <c r="G23" s="327"/>
      <c r="H23" s="327"/>
      <c r="I23" s="324"/>
      <c r="J23" s="317"/>
      <c r="K23" s="317"/>
      <c r="L23" s="317"/>
      <c r="M23" s="317"/>
      <c r="N23" s="317"/>
      <c r="O23" s="507"/>
      <c r="P23" s="507"/>
      <c r="Q23" s="507"/>
      <c r="R23" s="317"/>
    </row>
    <row r="24" spans="1:18" ht="15.75">
      <c r="A24" s="326"/>
      <c r="B24" s="328"/>
      <c r="C24" s="326"/>
      <c r="D24" s="327"/>
      <c r="E24" s="324"/>
      <c r="F24" s="324"/>
      <c r="G24" s="324"/>
      <c r="H24" s="324"/>
      <c r="I24" s="324"/>
      <c r="J24" s="317"/>
      <c r="K24" s="317"/>
      <c r="L24" s="317"/>
      <c r="M24" s="317"/>
      <c r="N24" s="317"/>
      <c r="O24" s="507"/>
      <c r="P24" s="507"/>
      <c r="Q24" s="507"/>
      <c r="R24" s="317"/>
    </row>
    <row r="25" spans="1:19" ht="43.5" customHeight="1">
      <c r="A25" s="512" t="s">
        <v>65</v>
      </c>
      <c r="B25" s="512"/>
      <c r="C25" s="512"/>
      <c r="D25" s="512"/>
      <c r="E25" s="290"/>
      <c r="F25" s="290"/>
      <c r="G25" s="290"/>
      <c r="H25" s="290"/>
      <c r="I25" s="290"/>
      <c r="J25" s="304"/>
      <c r="K25" s="290"/>
      <c r="L25" s="519" t="s">
        <v>201</v>
      </c>
      <c r="M25" s="520"/>
      <c r="N25" s="520"/>
      <c r="O25" s="520"/>
      <c r="P25" s="520"/>
      <c r="Q25" s="520"/>
      <c r="R25" s="520"/>
      <c r="S25" s="329"/>
    </row>
    <row r="26" spans="1:18" ht="15.75">
      <c r="A26" s="326"/>
      <c r="B26" s="328"/>
      <c r="C26" s="326"/>
      <c r="D26" s="327"/>
      <c r="E26" s="324"/>
      <c r="F26" s="324"/>
      <c r="G26" s="324"/>
      <c r="H26" s="324"/>
      <c r="I26" s="324"/>
      <c r="J26" s="317"/>
      <c r="K26" s="317"/>
      <c r="L26" s="317"/>
      <c r="M26" s="317"/>
      <c r="N26" s="317"/>
      <c r="O26" s="507"/>
      <c r="P26" s="507"/>
      <c r="Q26" s="507"/>
      <c r="R26" s="317"/>
    </row>
    <row r="27" spans="4:9" ht="15.75">
      <c r="D27" s="330"/>
      <c r="E27" s="330"/>
      <c r="F27" s="330"/>
      <c r="G27" s="330"/>
      <c r="H27" s="330"/>
      <c r="I27" s="330"/>
    </row>
    <row r="28" spans="1:18" s="290" customFormat="1" ht="51.75" customHeight="1">
      <c r="A28" s="512"/>
      <c r="B28" s="512"/>
      <c r="C28" s="512"/>
      <c r="D28" s="512"/>
      <c r="L28" s="521"/>
      <c r="M28" s="521"/>
      <c r="N28" s="521"/>
      <c r="O28" s="521"/>
      <c r="P28" s="521"/>
      <c r="Q28" s="521"/>
      <c r="R28" s="521"/>
    </row>
    <row r="29" spans="1:18" s="332" customFormat="1" ht="31.5" hidden="1">
      <c r="A29" s="523" t="s">
        <v>66</v>
      </c>
      <c r="B29" s="523"/>
      <c r="C29" s="523"/>
      <c r="D29" s="523"/>
      <c r="E29" s="524"/>
      <c r="F29" s="524"/>
      <c r="G29" s="524"/>
      <c r="H29" s="524"/>
      <c r="I29" s="524"/>
      <c r="J29" s="331"/>
      <c r="K29" s="331"/>
      <c r="O29" s="508"/>
      <c r="P29" s="508"/>
      <c r="Q29" s="508"/>
      <c r="R29" s="332" t="s">
        <v>67</v>
      </c>
    </row>
    <row r="30" ht="15.75" hidden="1"/>
    <row r="31" ht="15.75" hidden="1"/>
    <row r="32" ht="15.75" hidden="1"/>
  </sheetData>
  <sheetProtection/>
  <mergeCells count="40">
    <mergeCell ref="I2:R2"/>
    <mergeCell ref="A3:R3"/>
    <mergeCell ref="A5:A6"/>
    <mergeCell ref="I1:R1"/>
    <mergeCell ref="A10:A12"/>
    <mergeCell ref="B10:B12"/>
    <mergeCell ref="F8:H8"/>
    <mergeCell ref="F9:H9"/>
    <mergeCell ref="J5:R5"/>
    <mergeCell ref="F6:H6"/>
    <mergeCell ref="A16:A18"/>
    <mergeCell ref="B16:B18"/>
    <mergeCell ref="B13:B15"/>
    <mergeCell ref="A13:A15"/>
    <mergeCell ref="B5:B6"/>
    <mergeCell ref="C5:C6"/>
    <mergeCell ref="A7:A9"/>
    <mergeCell ref="B7:B9"/>
    <mergeCell ref="F7:H7"/>
    <mergeCell ref="F10:H10"/>
    <mergeCell ref="F11:H11"/>
    <mergeCell ref="F12:H12"/>
    <mergeCell ref="D5:I5"/>
    <mergeCell ref="A29:D29"/>
    <mergeCell ref="E29:I29"/>
    <mergeCell ref="F19:H19"/>
    <mergeCell ref="F20:H20"/>
    <mergeCell ref="F21:H21"/>
    <mergeCell ref="A28:D28"/>
    <mergeCell ref="A25:D25"/>
    <mergeCell ref="B19:B21"/>
    <mergeCell ref="A19:A21"/>
    <mergeCell ref="L25:R25"/>
    <mergeCell ref="L28:R28"/>
    <mergeCell ref="F13:H13"/>
    <mergeCell ref="F14:H14"/>
    <mergeCell ref="F15:H15"/>
    <mergeCell ref="F16:H16"/>
    <mergeCell ref="F17:H17"/>
    <mergeCell ref="F18:H1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view="pageBreakPreview" zoomScale="70" zoomScaleSheetLayoutView="70" zoomScalePageLayoutView="0" workbookViewId="0" topLeftCell="A1">
      <selection activeCell="F1" sqref="F1:L1"/>
    </sheetView>
  </sheetViews>
  <sheetFormatPr defaultColWidth="11.57421875" defaultRowHeight="15"/>
  <cols>
    <col min="1" max="1" width="11.57421875" style="19" customWidth="1"/>
    <col min="2" max="2" width="65.7109375" style="18" customWidth="1"/>
    <col min="3" max="3" width="17.140625" style="18" customWidth="1"/>
    <col min="4" max="4" width="16.57421875" style="18" customWidth="1"/>
    <col min="5" max="5" width="22.140625" style="18" customWidth="1"/>
    <col min="6" max="6" width="8.421875" style="18" customWidth="1"/>
    <col min="7" max="7" width="8.8515625" style="18" customWidth="1"/>
    <col min="8" max="8" width="9.140625" style="18" customWidth="1"/>
    <col min="9" max="9" width="9.7109375" style="18" customWidth="1"/>
    <col min="10" max="11" width="10.421875" style="18" customWidth="1"/>
    <col min="12" max="13" width="11.57421875" style="18" customWidth="1"/>
    <col min="14" max="14" width="29.00390625" style="18" customWidth="1"/>
    <col min="15" max="16384" width="11.57421875" style="18" customWidth="1"/>
  </cols>
  <sheetData>
    <row r="1" spans="1:12" ht="56.25" customHeight="1">
      <c r="A1" s="21"/>
      <c r="B1" s="36"/>
      <c r="C1" s="36"/>
      <c r="D1" s="36"/>
      <c r="E1" s="36"/>
      <c r="F1" s="639"/>
      <c r="G1" s="639"/>
      <c r="H1" s="639"/>
      <c r="I1" s="639"/>
      <c r="J1" s="639"/>
      <c r="K1" s="639"/>
      <c r="L1" s="639"/>
    </row>
    <row r="2" spans="1:12" ht="50.25" customHeight="1">
      <c r="A2" s="21"/>
      <c r="B2" s="36"/>
      <c r="C2" s="36"/>
      <c r="D2" s="36"/>
      <c r="E2" s="36"/>
      <c r="F2" s="637" t="s">
        <v>425</v>
      </c>
      <c r="G2" s="638"/>
      <c r="H2" s="638"/>
      <c r="I2" s="638"/>
      <c r="J2" s="638"/>
      <c r="K2" s="638"/>
      <c r="L2" s="638"/>
    </row>
    <row r="3" spans="1:7" ht="20.25">
      <c r="A3" s="21"/>
      <c r="B3" s="36"/>
      <c r="C3" s="36"/>
      <c r="D3" s="36"/>
      <c r="E3" s="36"/>
      <c r="F3" s="37"/>
      <c r="G3" s="37"/>
    </row>
    <row r="4" spans="1:9" ht="23.25" customHeight="1">
      <c r="A4" s="643" t="s">
        <v>177</v>
      </c>
      <c r="B4" s="643"/>
      <c r="C4" s="643"/>
      <c r="D4" s="643"/>
      <c r="E4" s="643"/>
      <c r="F4" s="643"/>
      <c r="G4" s="643"/>
      <c r="H4" s="643"/>
      <c r="I4" s="643"/>
    </row>
    <row r="5" spans="1:6" ht="20.25">
      <c r="A5" s="21"/>
      <c r="B5" s="36"/>
      <c r="C5" s="36"/>
      <c r="D5" s="36"/>
      <c r="E5" s="36"/>
      <c r="F5" s="20"/>
    </row>
    <row r="6" spans="1:12" s="32" customFormat="1" ht="20.25" customHeight="1">
      <c r="A6" s="644" t="s">
        <v>27</v>
      </c>
      <c r="B6" s="629" t="s">
        <v>26</v>
      </c>
      <c r="C6" s="629" t="s">
        <v>15</v>
      </c>
      <c r="D6" s="640" t="s">
        <v>25</v>
      </c>
      <c r="E6" s="629" t="s">
        <v>14</v>
      </c>
      <c r="F6" s="629">
        <v>2014</v>
      </c>
      <c r="G6" s="629">
        <v>2015</v>
      </c>
      <c r="H6" s="642">
        <v>2016</v>
      </c>
      <c r="I6" s="629">
        <v>2017</v>
      </c>
      <c r="J6" s="630">
        <v>2018</v>
      </c>
      <c r="K6" s="635">
        <v>2019</v>
      </c>
      <c r="L6" s="629">
        <v>2020</v>
      </c>
    </row>
    <row r="7" spans="1:12" s="32" customFormat="1" ht="72.75" customHeight="1">
      <c r="A7" s="644"/>
      <c r="B7" s="629"/>
      <c r="C7" s="629"/>
      <c r="D7" s="641"/>
      <c r="E7" s="629"/>
      <c r="F7" s="629"/>
      <c r="G7" s="629"/>
      <c r="H7" s="642"/>
      <c r="I7" s="629"/>
      <c r="J7" s="631"/>
      <c r="K7" s="636"/>
      <c r="L7" s="629"/>
    </row>
    <row r="8" spans="1:12" s="32" customFormat="1" ht="60" customHeight="1">
      <c r="A8" s="35"/>
      <c r="B8" s="72" t="s">
        <v>24</v>
      </c>
      <c r="C8" s="632" t="s">
        <v>158</v>
      </c>
      <c r="D8" s="633"/>
      <c r="E8" s="633"/>
      <c r="F8" s="633"/>
      <c r="G8" s="633"/>
      <c r="H8" s="633"/>
      <c r="I8" s="633"/>
      <c r="J8" s="633"/>
      <c r="K8" s="633"/>
      <c r="L8" s="634"/>
    </row>
    <row r="9" spans="1:12" s="32" customFormat="1" ht="36" customHeight="1">
      <c r="A9" s="33"/>
      <c r="B9" s="34" t="s">
        <v>23</v>
      </c>
      <c r="C9" s="79"/>
      <c r="D9" s="79"/>
      <c r="E9" s="79"/>
      <c r="F9" s="79"/>
      <c r="G9" s="79"/>
      <c r="H9" s="79"/>
      <c r="I9" s="79"/>
      <c r="J9" s="99"/>
      <c r="K9" s="99"/>
      <c r="L9" s="35"/>
    </row>
    <row r="10" spans="1:12" ht="72" customHeight="1">
      <c r="A10" s="27" t="s">
        <v>8</v>
      </c>
      <c r="B10" s="31" t="s">
        <v>22</v>
      </c>
      <c r="C10" s="23" t="s">
        <v>19</v>
      </c>
      <c r="D10" s="30"/>
      <c r="E10" s="23" t="s">
        <v>18</v>
      </c>
      <c r="F10" s="29">
        <v>35</v>
      </c>
      <c r="G10" s="29">
        <v>90</v>
      </c>
      <c r="H10" s="29">
        <v>100</v>
      </c>
      <c r="I10" s="29">
        <v>100</v>
      </c>
      <c r="J10" s="100">
        <v>60</v>
      </c>
      <c r="K10" s="100">
        <v>60</v>
      </c>
      <c r="L10" s="102">
        <v>60</v>
      </c>
    </row>
    <row r="11" spans="1:12" ht="145.5" customHeight="1">
      <c r="A11" s="27" t="s">
        <v>7</v>
      </c>
      <c r="B11" s="28" t="s">
        <v>342</v>
      </c>
      <c r="C11" s="24" t="s">
        <v>19</v>
      </c>
      <c r="D11" s="24"/>
      <c r="E11" s="23" t="s">
        <v>21</v>
      </c>
      <c r="F11" s="22">
        <v>0</v>
      </c>
      <c r="G11" s="22">
        <v>0</v>
      </c>
      <c r="H11" s="22">
        <v>0</v>
      </c>
      <c r="I11" s="22">
        <v>0</v>
      </c>
      <c r="J11" s="101">
        <v>21</v>
      </c>
      <c r="K11" s="101">
        <v>21</v>
      </c>
      <c r="L11" s="101">
        <v>21</v>
      </c>
    </row>
    <row r="12" spans="1:12" ht="129" customHeight="1">
      <c r="A12" s="27" t="s">
        <v>5</v>
      </c>
      <c r="B12" s="28" t="s">
        <v>336</v>
      </c>
      <c r="C12" s="24" t="s">
        <v>19</v>
      </c>
      <c r="D12" s="24"/>
      <c r="E12" s="23" t="s">
        <v>21</v>
      </c>
      <c r="F12" s="134">
        <v>0</v>
      </c>
      <c r="G12" s="134">
        <v>0</v>
      </c>
      <c r="H12" s="134">
        <v>0</v>
      </c>
      <c r="I12" s="134">
        <v>0</v>
      </c>
      <c r="J12" s="135">
        <v>20</v>
      </c>
      <c r="K12" s="135">
        <v>20</v>
      </c>
      <c r="L12" s="135">
        <v>20</v>
      </c>
    </row>
    <row r="13" spans="1:12" ht="132" customHeight="1">
      <c r="A13" s="27" t="s">
        <v>4</v>
      </c>
      <c r="B13" s="26" t="s">
        <v>371</v>
      </c>
      <c r="C13" s="24" t="s">
        <v>19</v>
      </c>
      <c r="D13" s="24"/>
      <c r="E13" s="23" t="s">
        <v>21</v>
      </c>
      <c r="F13" s="22">
        <v>0</v>
      </c>
      <c r="G13" s="22">
        <v>0</v>
      </c>
      <c r="H13" s="22">
        <v>0</v>
      </c>
      <c r="I13" s="22">
        <v>0</v>
      </c>
      <c r="J13" s="101">
        <v>17</v>
      </c>
      <c r="K13" s="101">
        <v>17</v>
      </c>
      <c r="L13" s="101">
        <v>17</v>
      </c>
    </row>
    <row r="14" spans="1:12" ht="69" customHeight="1">
      <c r="A14" s="27" t="s">
        <v>3</v>
      </c>
      <c r="B14" s="26" t="s">
        <v>337</v>
      </c>
      <c r="C14" s="24" t="s">
        <v>1</v>
      </c>
      <c r="D14" s="24"/>
      <c r="E14" s="23" t="s">
        <v>21</v>
      </c>
      <c r="F14" s="22">
        <v>0</v>
      </c>
      <c r="G14" s="22">
        <v>0</v>
      </c>
      <c r="H14" s="22">
        <v>0</v>
      </c>
      <c r="I14" s="22">
        <v>0</v>
      </c>
      <c r="J14" s="101">
        <v>66</v>
      </c>
      <c r="K14" s="101">
        <v>68</v>
      </c>
      <c r="L14" s="102">
        <v>72</v>
      </c>
    </row>
    <row r="15" spans="1:12" ht="76.5" customHeight="1">
      <c r="A15" s="27" t="s">
        <v>149</v>
      </c>
      <c r="B15" s="25" t="s">
        <v>20</v>
      </c>
      <c r="C15" s="24" t="s">
        <v>19</v>
      </c>
      <c r="D15" s="24"/>
      <c r="E15" s="23" t="s">
        <v>18</v>
      </c>
      <c r="F15" s="22">
        <v>15</v>
      </c>
      <c r="G15" s="22">
        <v>16</v>
      </c>
      <c r="H15" s="22">
        <v>16</v>
      </c>
      <c r="I15" s="22">
        <v>18</v>
      </c>
      <c r="J15" s="101">
        <v>20</v>
      </c>
      <c r="K15" s="101">
        <v>22</v>
      </c>
      <c r="L15" s="102">
        <v>24</v>
      </c>
    </row>
    <row r="16" s="68" customFormat="1" ht="12.75" customHeight="1"/>
    <row r="17" s="68" customFormat="1" ht="12.75" customHeight="1"/>
    <row r="18" spans="1:8" s="68" customFormat="1" ht="36.75" customHeight="1">
      <c r="A18" s="627" t="s">
        <v>65</v>
      </c>
      <c r="B18" s="627"/>
      <c r="C18" s="69"/>
      <c r="D18" s="69"/>
      <c r="E18" s="69"/>
      <c r="G18" s="628" t="s">
        <v>201</v>
      </c>
      <c r="H18" s="628"/>
    </row>
  </sheetData>
  <sheetProtection/>
  <mergeCells count="18">
    <mergeCell ref="L6:L7"/>
    <mergeCell ref="C8:L8"/>
    <mergeCell ref="F1:L1"/>
    <mergeCell ref="F2:L2"/>
    <mergeCell ref="A4:I4"/>
    <mergeCell ref="A6:A7"/>
    <mergeCell ref="B6:B7"/>
    <mergeCell ref="C6:C7"/>
    <mergeCell ref="D6:D7"/>
    <mergeCell ref="E6:E7"/>
    <mergeCell ref="A18:B18"/>
    <mergeCell ref="G18:H18"/>
    <mergeCell ref="H6:H7"/>
    <mergeCell ref="I6:I7"/>
    <mergeCell ref="J6:J7"/>
    <mergeCell ref="K6:K7"/>
    <mergeCell ref="F6:F7"/>
    <mergeCell ref="G6:G7"/>
  </mergeCells>
  <printOptions/>
  <pageMargins left="0.35433070866141736" right="0.15748031496062992" top="0.2362204724409449" bottom="0.2755905511811024" header="0.15748031496062992" footer="0.15748031496062992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8515625" style="1" customWidth="1"/>
    <col min="2" max="2" width="38.421875" style="1" customWidth="1"/>
    <col min="3" max="3" width="13.421875" style="1" customWidth="1"/>
    <col min="4" max="4" width="17.8515625" style="1" customWidth="1"/>
    <col min="5" max="5" width="10.7109375" style="1" customWidth="1"/>
    <col min="6" max="6" width="11.140625" style="1" customWidth="1"/>
    <col min="7" max="7" width="10.57421875" style="1" customWidth="1"/>
    <col min="8" max="8" width="10.8515625" style="1" customWidth="1"/>
    <col min="9" max="16384" width="9.140625" style="1" customWidth="1"/>
  </cols>
  <sheetData>
    <row r="1" spans="6:11" s="183" customFormat="1" ht="42" customHeight="1">
      <c r="F1" s="650"/>
      <c r="G1" s="651"/>
      <c r="H1" s="651"/>
      <c r="I1" s="651"/>
      <c r="J1" s="651"/>
      <c r="K1" s="651"/>
    </row>
    <row r="2" spans="6:8" s="184" customFormat="1" ht="74.25" customHeight="1">
      <c r="F2" s="660" t="s">
        <v>426</v>
      </c>
      <c r="G2" s="660"/>
      <c r="H2" s="660"/>
    </row>
    <row r="3" spans="1:8" s="183" customFormat="1" ht="3.75" customHeight="1">
      <c r="A3" s="647"/>
      <c r="B3" s="647"/>
      <c r="C3" s="647"/>
      <c r="D3" s="647"/>
      <c r="E3" s="647"/>
      <c r="F3" s="647"/>
      <c r="G3" s="647"/>
      <c r="H3" s="647"/>
    </row>
    <row r="4" spans="1:10" s="183" customFormat="1" ht="29.25" customHeight="1">
      <c r="A4" s="649" t="s">
        <v>143</v>
      </c>
      <c r="B4" s="649"/>
      <c r="C4" s="649"/>
      <c r="D4" s="649"/>
      <c r="E4" s="649"/>
      <c r="F4" s="649"/>
      <c r="G4" s="649"/>
      <c r="H4" s="649"/>
      <c r="I4" s="649"/>
      <c r="J4" s="185"/>
    </row>
    <row r="5" spans="9:10" ht="10.5" customHeight="1">
      <c r="I5" s="17"/>
      <c r="J5" s="17"/>
    </row>
    <row r="6" spans="1:11" s="16" customFormat="1" ht="15" customHeight="1">
      <c r="A6" s="626" t="s">
        <v>17</v>
      </c>
      <c r="B6" s="626" t="s">
        <v>16</v>
      </c>
      <c r="C6" s="648" t="s">
        <v>15</v>
      </c>
      <c r="D6" s="648" t="s">
        <v>14</v>
      </c>
      <c r="E6" s="648" t="s">
        <v>13</v>
      </c>
      <c r="F6" s="648" t="s">
        <v>12</v>
      </c>
      <c r="G6" s="648" t="s">
        <v>11</v>
      </c>
      <c r="H6" s="648" t="s">
        <v>176</v>
      </c>
      <c r="I6" s="654" t="s">
        <v>257</v>
      </c>
      <c r="J6" s="645" t="s">
        <v>122</v>
      </c>
      <c r="K6" s="652" t="s">
        <v>121</v>
      </c>
    </row>
    <row r="7" spans="1:11" s="16" customFormat="1" ht="31.5" customHeight="1">
      <c r="A7" s="626"/>
      <c r="B7" s="626"/>
      <c r="C7" s="648"/>
      <c r="D7" s="648"/>
      <c r="E7" s="648" t="s">
        <v>10</v>
      </c>
      <c r="F7" s="648" t="s">
        <v>10</v>
      </c>
      <c r="G7" s="648" t="s">
        <v>10</v>
      </c>
      <c r="H7" s="648" t="s">
        <v>10</v>
      </c>
      <c r="I7" s="654" t="s">
        <v>10</v>
      </c>
      <c r="J7" s="646"/>
      <c r="K7" s="653"/>
    </row>
    <row r="8" spans="1:11" s="16" customFormat="1" ht="25.5" customHeight="1">
      <c r="A8" s="10"/>
      <c r="B8" s="10" t="s">
        <v>9</v>
      </c>
      <c r="C8" s="654" t="s">
        <v>144</v>
      </c>
      <c r="D8" s="655"/>
      <c r="E8" s="655"/>
      <c r="F8" s="655"/>
      <c r="G8" s="655"/>
      <c r="H8" s="655"/>
      <c r="I8" s="655"/>
      <c r="J8" s="655"/>
      <c r="K8" s="656"/>
    </row>
    <row r="9" spans="1:11" s="12" customFormat="1" ht="21" customHeight="1">
      <c r="A9" s="8"/>
      <c r="B9" s="15" t="s">
        <v>23</v>
      </c>
      <c r="C9" s="186"/>
      <c r="D9" s="186"/>
      <c r="E9" s="186"/>
      <c r="F9" s="186"/>
      <c r="G9" s="186"/>
      <c r="H9" s="186"/>
      <c r="I9" s="187"/>
      <c r="J9" s="187"/>
      <c r="K9" s="188"/>
    </row>
    <row r="10" spans="1:11" s="9" customFormat="1" ht="75" customHeight="1">
      <c r="A10" s="8" t="s">
        <v>8</v>
      </c>
      <c r="B10" s="11" t="s">
        <v>260</v>
      </c>
      <c r="C10" s="189" t="s">
        <v>1</v>
      </c>
      <c r="D10" s="189" t="s">
        <v>0</v>
      </c>
      <c r="E10" s="189">
        <v>707</v>
      </c>
      <c r="F10" s="189">
        <v>677</v>
      </c>
      <c r="G10" s="189">
        <v>670</v>
      </c>
      <c r="H10" s="190">
        <v>670</v>
      </c>
      <c r="I10" s="191">
        <v>0</v>
      </c>
      <c r="J10" s="191">
        <v>0</v>
      </c>
      <c r="K10" s="191">
        <v>0</v>
      </c>
    </row>
    <row r="11" spans="1:11" s="9" customFormat="1" ht="51.75" customHeight="1">
      <c r="A11" s="8" t="s">
        <v>7</v>
      </c>
      <c r="B11" s="103" t="s">
        <v>261</v>
      </c>
      <c r="C11" s="189" t="s">
        <v>1</v>
      </c>
      <c r="D11" s="189" t="s">
        <v>0</v>
      </c>
      <c r="E11" s="189">
        <v>5</v>
      </c>
      <c r="F11" s="189">
        <v>6</v>
      </c>
      <c r="G11" s="189">
        <v>6</v>
      </c>
      <c r="H11" s="190">
        <v>7</v>
      </c>
      <c r="I11" s="191">
        <v>0</v>
      </c>
      <c r="J11" s="191">
        <v>0</v>
      </c>
      <c r="K11" s="191">
        <v>0</v>
      </c>
    </row>
    <row r="12" spans="1:11" s="9" customFormat="1" ht="53.25" customHeight="1">
      <c r="A12" s="8" t="s">
        <v>5</v>
      </c>
      <c r="B12" s="11" t="s">
        <v>262</v>
      </c>
      <c r="C12" s="189" t="s">
        <v>2</v>
      </c>
      <c r="D12" s="189" t="s">
        <v>0</v>
      </c>
      <c r="E12" s="192">
        <v>3</v>
      </c>
      <c r="F12" s="192">
        <v>5</v>
      </c>
      <c r="G12" s="192">
        <v>10</v>
      </c>
      <c r="H12" s="192">
        <v>10</v>
      </c>
      <c r="I12" s="191">
        <v>0</v>
      </c>
      <c r="J12" s="191">
        <v>0</v>
      </c>
      <c r="K12" s="191">
        <v>0</v>
      </c>
    </row>
    <row r="13" spans="1:11" ht="48.75" customHeight="1">
      <c r="A13" s="8" t="s">
        <v>4</v>
      </c>
      <c r="B13" s="7" t="s">
        <v>263</v>
      </c>
      <c r="C13" s="186" t="s">
        <v>1</v>
      </c>
      <c r="D13" s="189" t="s">
        <v>0</v>
      </c>
      <c r="E13" s="51">
        <v>6</v>
      </c>
      <c r="F13" s="51">
        <v>8</v>
      </c>
      <c r="G13" s="51">
        <v>10</v>
      </c>
      <c r="H13" s="51">
        <v>10</v>
      </c>
      <c r="I13" s="191">
        <v>0</v>
      </c>
      <c r="J13" s="191">
        <v>0</v>
      </c>
      <c r="K13" s="191">
        <v>0</v>
      </c>
    </row>
    <row r="15" spans="2:8" ht="11.25" customHeight="1">
      <c r="B15" s="659"/>
      <c r="C15" s="659"/>
      <c r="D15" s="4"/>
      <c r="E15" s="4"/>
      <c r="F15" s="3"/>
      <c r="G15" s="3"/>
      <c r="H15" s="2"/>
    </row>
    <row r="16" spans="1:8" ht="29.25" customHeight="1">
      <c r="A16" s="658" t="s">
        <v>65</v>
      </c>
      <c r="B16" s="658"/>
      <c r="C16" s="658"/>
      <c r="D16" s="67"/>
      <c r="E16" s="657" t="s">
        <v>201</v>
      </c>
      <c r="F16" s="657"/>
      <c r="G16" s="657"/>
      <c r="H16" s="657"/>
    </row>
  </sheetData>
  <sheetProtection/>
  <mergeCells count="19">
    <mergeCell ref="J6:J7"/>
    <mergeCell ref="K6:K7"/>
    <mergeCell ref="C8:K8"/>
    <mergeCell ref="F1:K1"/>
    <mergeCell ref="F2:H2"/>
    <mergeCell ref="A3:H3"/>
    <mergeCell ref="A4:I4"/>
    <mergeCell ref="A6:A7"/>
    <mergeCell ref="B6:B7"/>
    <mergeCell ref="C6:C7"/>
    <mergeCell ref="B15:C15"/>
    <mergeCell ref="A16:C16"/>
    <mergeCell ref="E16:H16"/>
    <mergeCell ref="G6:G7"/>
    <mergeCell ref="H6:H7"/>
    <mergeCell ref="I6:I7"/>
    <mergeCell ref="D6:D7"/>
    <mergeCell ref="E6:E7"/>
    <mergeCell ref="F6:F7"/>
  </mergeCells>
  <printOptions/>
  <pageMargins left="0.75" right="0.75" top="1" bottom="1" header="0.5" footer="0.5"/>
  <pageSetup horizontalDpi="180" verticalDpi="18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4"/>
  <sheetViews>
    <sheetView view="pageBreakPreview" zoomScale="60" zoomScaleNormal="70" zoomScalePageLayoutView="0" workbookViewId="0" topLeftCell="A1">
      <selection activeCell="F10" sqref="F10"/>
    </sheetView>
  </sheetViews>
  <sheetFormatPr defaultColWidth="9.140625" defaultRowHeight="15"/>
  <cols>
    <col min="1" max="1" width="10.140625" style="38" customWidth="1"/>
    <col min="2" max="2" width="59.140625" style="38" customWidth="1"/>
    <col min="3" max="3" width="11.140625" style="38" customWidth="1"/>
    <col min="4" max="4" width="64.7109375" style="38" customWidth="1"/>
    <col min="5" max="8" width="12.57421875" style="38" customWidth="1"/>
    <col min="9" max="16384" width="9.140625" style="38" customWidth="1"/>
  </cols>
  <sheetData>
    <row r="1" spans="5:11" ht="67.5" customHeight="1">
      <c r="E1" s="668"/>
      <c r="F1" s="669"/>
      <c r="G1" s="669"/>
      <c r="H1" s="669"/>
      <c r="I1" s="669"/>
      <c r="J1" s="669"/>
      <c r="K1" s="669"/>
    </row>
    <row r="2" spans="5:10" s="39" customFormat="1" ht="118.5" customHeight="1">
      <c r="E2" s="664" t="s">
        <v>427</v>
      </c>
      <c r="F2" s="664"/>
      <c r="G2" s="664"/>
      <c r="H2" s="664"/>
      <c r="I2" s="664"/>
      <c r="J2" s="127"/>
    </row>
    <row r="3" s="39" customFormat="1" ht="18.75"/>
    <row r="4" spans="1:8" s="39" customFormat="1" ht="18.75" customHeight="1">
      <c r="A4" s="661" t="s">
        <v>37</v>
      </c>
      <c r="B4" s="661"/>
      <c r="C4" s="661"/>
      <c r="D4" s="661"/>
      <c r="E4" s="661"/>
      <c r="F4" s="661"/>
      <c r="G4" s="661"/>
      <c r="H4" s="661"/>
    </row>
    <row r="5" s="39" customFormat="1" ht="18.75"/>
    <row r="6" spans="1:11" s="39" customFormat="1" ht="59.25" customHeight="1">
      <c r="A6" s="49" t="s">
        <v>36</v>
      </c>
      <c r="B6" s="49" t="s">
        <v>35</v>
      </c>
      <c r="C6" s="49" t="s">
        <v>34</v>
      </c>
      <c r="D6" s="49" t="s">
        <v>14</v>
      </c>
      <c r="E6" s="49" t="s">
        <v>33</v>
      </c>
      <c r="F6" s="49" t="s">
        <v>32</v>
      </c>
      <c r="G6" s="49" t="s">
        <v>31</v>
      </c>
      <c r="H6" s="49" t="s">
        <v>124</v>
      </c>
      <c r="I6" s="105" t="s">
        <v>123</v>
      </c>
      <c r="J6" s="105" t="s">
        <v>122</v>
      </c>
      <c r="K6" s="48" t="s">
        <v>121</v>
      </c>
    </row>
    <row r="7" spans="1:11" s="39" customFormat="1" ht="22.5" customHeight="1">
      <c r="A7" s="48"/>
      <c r="B7" s="665" t="s">
        <v>38</v>
      </c>
      <c r="C7" s="666"/>
      <c r="D7" s="666"/>
      <c r="E7" s="666"/>
      <c r="F7" s="666"/>
      <c r="G7" s="666"/>
      <c r="H7" s="666"/>
      <c r="I7" s="666"/>
      <c r="J7" s="666"/>
      <c r="K7" s="667"/>
    </row>
    <row r="8" spans="1:11" ht="136.5" customHeight="1">
      <c r="A8" s="47">
        <v>1</v>
      </c>
      <c r="B8" s="48" t="s">
        <v>387</v>
      </c>
      <c r="C8" s="49" t="s">
        <v>29</v>
      </c>
      <c r="D8" s="49" t="s">
        <v>30</v>
      </c>
      <c r="E8" s="45">
        <v>5</v>
      </c>
      <c r="F8" s="45">
        <v>5</v>
      </c>
      <c r="G8" s="45">
        <v>5</v>
      </c>
      <c r="H8" s="45">
        <v>5</v>
      </c>
      <c r="I8" s="106">
        <v>5</v>
      </c>
      <c r="J8" s="106">
        <v>5</v>
      </c>
      <c r="K8" s="107">
        <v>5</v>
      </c>
    </row>
    <row r="9" spans="1:11" s="252" customFormat="1" ht="81" customHeight="1">
      <c r="A9" s="248">
        <v>2</v>
      </c>
      <c r="B9" s="241" t="s">
        <v>411</v>
      </c>
      <c r="C9" s="248" t="s">
        <v>29</v>
      </c>
      <c r="D9" s="249" t="s">
        <v>155</v>
      </c>
      <c r="E9" s="250">
        <v>5</v>
      </c>
      <c r="F9" s="250">
        <v>5</v>
      </c>
      <c r="G9" s="250">
        <v>5</v>
      </c>
      <c r="H9" s="250">
        <v>5</v>
      </c>
      <c r="I9" s="251">
        <v>5</v>
      </c>
      <c r="J9" s="251">
        <v>5</v>
      </c>
      <c r="K9" s="241">
        <v>5</v>
      </c>
    </row>
    <row r="10" spans="1:11" ht="150">
      <c r="A10" s="47">
        <v>3</v>
      </c>
      <c r="B10" s="48" t="s">
        <v>154</v>
      </c>
      <c r="C10" s="47" t="s">
        <v>29</v>
      </c>
      <c r="D10" s="46" t="s">
        <v>28</v>
      </c>
      <c r="E10" s="45">
        <v>5</v>
      </c>
      <c r="F10" s="45">
        <v>5</v>
      </c>
      <c r="G10" s="45">
        <v>5</v>
      </c>
      <c r="H10" s="45">
        <v>5</v>
      </c>
      <c r="I10" s="106">
        <v>5</v>
      </c>
      <c r="J10" s="106">
        <v>5</v>
      </c>
      <c r="K10" s="107">
        <v>5</v>
      </c>
    </row>
    <row r="11" spans="1:8" ht="18.75">
      <c r="A11" s="43"/>
      <c r="B11" s="44"/>
      <c r="C11" s="43"/>
      <c r="D11" s="42"/>
      <c r="E11" s="41"/>
      <c r="F11" s="41"/>
      <c r="G11" s="41"/>
      <c r="H11" s="41"/>
    </row>
    <row r="12" spans="1:8" s="39" customFormat="1" ht="51" customHeight="1">
      <c r="A12" s="663" t="s">
        <v>65</v>
      </c>
      <c r="B12" s="663"/>
      <c r="C12" s="663"/>
      <c r="D12" s="70"/>
      <c r="E12" s="40"/>
      <c r="F12" s="662" t="s">
        <v>201</v>
      </c>
      <c r="G12" s="662"/>
      <c r="H12" s="662"/>
    </row>
    <row r="15" ht="138.75" customHeight="1"/>
    <row r="17" ht="78.75" customHeight="1"/>
    <row r="29" ht="151.5" customHeight="1"/>
    <row r="35" ht="61.5" customHeight="1"/>
    <row r="39" ht="99.75" customHeight="1"/>
    <row r="40" ht="114.75" customHeight="1"/>
    <row r="43" ht="18.75">
      <c r="D43" s="39"/>
    </row>
    <row r="44" ht="18.75">
      <c r="D44" s="39"/>
    </row>
  </sheetData>
  <sheetProtection/>
  <mergeCells count="6">
    <mergeCell ref="E1:K1"/>
    <mergeCell ref="E2:I2"/>
    <mergeCell ref="A4:H4"/>
    <mergeCell ref="B7:K7"/>
    <mergeCell ref="A12:C12"/>
    <mergeCell ref="F12:H12"/>
  </mergeCells>
  <printOptions/>
  <pageMargins left="0.7086614173228347" right="0.48" top="0.7480314960629921" bottom="0.51" header="0.31496062992125984" footer="0.31496062992125984"/>
  <pageSetup fitToHeight="3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40" zoomScaleNormal="75" zoomScaleSheetLayoutView="40" zoomScalePageLayoutView="0" workbookViewId="0" topLeftCell="A1">
      <selection activeCell="K1" sqref="K1:R1"/>
    </sheetView>
  </sheetViews>
  <sheetFormatPr defaultColWidth="21.00390625" defaultRowHeight="152.25" customHeight="1"/>
  <cols>
    <col min="1" max="1" width="67.28125" style="256" customWidth="1"/>
    <col min="2" max="2" width="10.7109375" style="256" customWidth="1"/>
    <col min="3" max="3" width="10.140625" style="256" customWidth="1"/>
    <col min="4" max="4" width="11.7109375" style="256" customWidth="1"/>
    <col min="5" max="5" width="9.7109375" style="256" customWidth="1"/>
    <col min="6" max="6" width="8.140625" style="256" customWidth="1"/>
    <col min="7" max="7" width="14.7109375" style="257" customWidth="1"/>
    <col min="8" max="8" width="9.57421875" style="256" customWidth="1"/>
    <col min="9" max="10" width="14.57421875" style="256" customWidth="1"/>
    <col min="11" max="11" width="14.28125" style="256" customWidth="1"/>
    <col min="12" max="12" width="15.140625" style="256" customWidth="1"/>
    <col min="13" max="13" width="15.8515625" style="367" customWidth="1"/>
    <col min="14" max="14" width="15.57421875" style="481" customWidth="1"/>
    <col min="15" max="16" width="16.7109375" style="256" customWidth="1"/>
    <col min="17" max="17" width="18.28125" style="256" customWidth="1"/>
    <col min="18" max="18" width="31.7109375" style="256" customWidth="1"/>
    <col min="19" max="19" width="21.00390625" style="256" customWidth="1"/>
    <col min="20" max="20" width="23.140625" style="256" bestFit="1" customWidth="1"/>
    <col min="21" max="16384" width="21.00390625" style="256" customWidth="1"/>
  </cols>
  <sheetData>
    <row r="1" spans="11:18" ht="62.25" customHeight="1">
      <c r="K1" s="695" t="s">
        <v>440</v>
      </c>
      <c r="L1" s="696"/>
      <c r="M1" s="696"/>
      <c r="N1" s="696"/>
      <c r="O1" s="696"/>
      <c r="P1" s="696"/>
      <c r="Q1" s="696"/>
      <c r="R1" s="696"/>
    </row>
    <row r="2" spans="1:18" ht="61.5" customHeight="1">
      <c r="A2" s="255"/>
      <c r="B2" s="255"/>
      <c r="C2" s="255"/>
      <c r="H2" s="684"/>
      <c r="I2" s="685"/>
      <c r="J2" s="685"/>
      <c r="K2" s="686" t="s">
        <v>306</v>
      </c>
      <c r="L2" s="686"/>
      <c r="M2" s="686"/>
      <c r="N2" s="686"/>
      <c r="O2" s="686"/>
      <c r="P2" s="686"/>
      <c r="Q2" s="686"/>
      <c r="R2" s="686"/>
    </row>
    <row r="3" spans="1:18" ht="30.75" customHeight="1">
      <c r="A3" s="688" t="s">
        <v>186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</row>
    <row r="4" spans="1:10" ht="27" customHeight="1">
      <c r="A4" s="336"/>
      <c r="B4" s="336"/>
      <c r="C4" s="336"/>
      <c r="D4" s="253"/>
      <c r="E4" s="253"/>
      <c r="F4" s="253"/>
      <c r="G4" s="254"/>
      <c r="H4" s="253"/>
      <c r="I4" s="253"/>
      <c r="J4" s="253"/>
    </row>
    <row r="5" spans="1:18" s="337" customFormat="1" ht="28.5" customHeight="1">
      <c r="A5" s="687" t="s">
        <v>386</v>
      </c>
      <c r="B5" s="687" t="s">
        <v>172</v>
      </c>
      <c r="C5" s="687" t="s">
        <v>48</v>
      </c>
      <c r="D5" s="687"/>
      <c r="E5" s="687"/>
      <c r="F5" s="687"/>
      <c r="G5" s="687"/>
      <c r="H5" s="687"/>
      <c r="I5" s="687" t="s">
        <v>81</v>
      </c>
      <c r="J5" s="687"/>
      <c r="K5" s="687"/>
      <c r="L5" s="687"/>
      <c r="M5" s="687"/>
      <c r="N5" s="687"/>
      <c r="O5" s="687"/>
      <c r="P5" s="687"/>
      <c r="Q5" s="687"/>
      <c r="R5" s="687" t="s">
        <v>82</v>
      </c>
    </row>
    <row r="6" spans="1:18" s="337" customFormat="1" ht="15" customHeight="1">
      <c r="A6" s="687"/>
      <c r="B6" s="687"/>
      <c r="C6" s="687" t="s">
        <v>172</v>
      </c>
      <c r="D6" s="687" t="s">
        <v>45</v>
      </c>
      <c r="E6" s="687" t="s">
        <v>44</v>
      </c>
      <c r="F6" s="687"/>
      <c r="G6" s="687"/>
      <c r="H6" s="687" t="s">
        <v>43</v>
      </c>
      <c r="I6" s="687" t="s">
        <v>33</v>
      </c>
      <c r="J6" s="687" t="s">
        <v>32</v>
      </c>
      <c r="K6" s="687" t="s">
        <v>31</v>
      </c>
      <c r="L6" s="687" t="s">
        <v>124</v>
      </c>
      <c r="M6" s="689" t="s">
        <v>234</v>
      </c>
      <c r="N6" s="691" t="s">
        <v>235</v>
      </c>
      <c r="O6" s="693" t="s">
        <v>311</v>
      </c>
      <c r="P6" s="693" t="s">
        <v>429</v>
      </c>
      <c r="Q6" s="687" t="s">
        <v>430</v>
      </c>
      <c r="R6" s="687"/>
    </row>
    <row r="7" spans="1:18" s="337" customFormat="1" ht="67.5" customHeight="1">
      <c r="A7" s="687"/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90"/>
      <c r="N7" s="692"/>
      <c r="O7" s="694"/>
      <c r="P7" s="694"/>
      <c r="Q7" s="687"/>
      <c r="R7" s="687"/>
    </row>
    <row r="8" spans="1:19" ht="60" customHeight="1">
      <c r="A8" s="338" t="s">
        <v>187</v>
      </c>
      <c r="B8" s="702" t="s">
        <v>84</v>
      </c>
      <c r="C8" s="339">
        <v>964</v>
      </c>
      <c r="D8" s="339" t="s">
        <v>85</v>
      </c>
      <c r="E8" s="339" t="s">
        <v>85</v>
      </c>
      <c r="F8" s="339" t="s">
        <v>85</v>
      </c>
      <c r="G8" s="340" t="s">
        <v>85</v>
      </c>
      <c r="H8" s="339" t="s">
        <v>85</v>
      </c>
      <c r="I8" s="80">
        <f>I9</f>
        <v>4311.5</v>
      </c>
      <c r="J8" s="80">
        <f aca="true" t="shared" si="0" ref="J8:P8">J9</f>
        <v>5873.4</v>
      </c>
      <c r="K8" s="80">
        <f t="shared" si="0"/>
        <v>6302.4</v>
      </c>
      <c r="L8" s="80">
        <f t="shared" si="0"/>
        <v>12316.3</v>
      </c>
      <c r="M8" s="368">
        <f t="shared" si="0"/>
        <v>35556</v>
      </c>
      <c r="N8" s="493">
        <f t="shared" si="0"/>
        <v>18812.700000000004</v>
      </c>
      <c r="O8" s="80">
        <f t="shared" si="0"/>
        <v>18812.700000000004</v>
      </c>
      <c r="P8" s="80">
        <f t="shared" si="0"/>
        <v>18812.700000000004</v>
      </c>
      <c r="Q8" s="80">
        <f>SUM(I8:P8)</f>
        <v>120797.70000000001</v>
      </c>
      <c r="R8" s="341"/>
      <c r="S8" s="342"/>
    </row>
    <row r="9" spans="1:19" ht="223.5" customHeight="1">
      <c r="A9" s="680" t="s">
        <v>382</v>
      </c>
      <c r="B9" s="703"/>
      <c r="C9" s="676">
        <v>964</v>
      </c>
      <c r="D9" s="676" t="s">
        <v>129</v>
      </c>
      <c r="E9" s="676" t="s">
        <v>129</v>
      </c>
      <c r="F9" s="676" t="s">
        <v>129</v>
      </c>
      <c r="G9" s="682" t="s">
        <v>129</v>
      </c>
      <c r="H9" s="676" t="s">
        <v>129</v>
      </c>
      <c r="I9" s="672">
        <f>SUM(I11:I39)</f>
        <v>4311.5</v>
      </c>
      <c r="J9" s="672">
        <f aca="true" t="shared" si="1" ref="J9:O9">SUM(J11:J39)</f>
        <v>5873.4</v>
      </c>
      <c r="K9" s="672">
        <f t="shared" si="1"/>
        <v>6302.4</v>
      </c>
      <c r="L9" s="672">
        <f t="shared" si="1"/>
        <v>12316.3</v>
      </c>
      <c r="M9" s="678">
        <f>SUM(M11:M39)</f>
        <v>35556</v>
      </c>
      <c r="N9" s="670">
        <f t="shared" si="1"/>
        <v>18812.700000000004</v>
      </c>
      <c r="O9" s="672">
        <f t="shared" si="1"/>
        <v>18812.700000000004</v>
      </c>
      <c r="P9" s="672">
        <f>SUM(P11:P39)</f>
        <v>18812.700000000004</v>
      </c>
      <c r="Q9" s="672">
        <f>SUM(I9:P10)</f>
        <v>120797.70000000001</v>
      </c>
      <c r="R9" s="674"/>
      <c r="S9" s="342"/>
    </row>
    <row r="10" spans="1:18" ht="291.75" customHeight="1">
      <c r="A10" s="681"/>
      <c r="B10" s="703"/>
      <c r="C10" s="677"/>
      <c r="D10" s="677"/>
      <c r="E10" s="677"/>
      <c r="F10" s="677"/>
      <c r="G10" s="683"/>
      <c r="H10" s="677"/>
      <c r="I10" s="673"/>
      <c r="J10" s="673"/>
      <c r="K10" s="673"/>
      <c r="L10" s="673"/>
      <c r="M10" s="679"/>
      <c r="N10" s="671"/>
      <c r="O10" s="673"/>
      <c r="P10" s="673"/>
      <c r="Q10" s="673"/>
      <c r="R10" s="675"/>
    </row>
    <row r="11" spans="1:18" ht="39.75" customHeight="1">
      <c r="A11" s="698" t="s">
        <v>200</v>
      </c>
      <c r="B11" s="703"/>
      <c r="C11" s="343">
        <v>964</v>
      </c>
      <c r="D11" s="428" t="s">
        <v>106</v>
      </c>
      <c r="E11" s="429" t="s">
        <v>157</v>
      </c>
      <c r="F11" s="429" t="s">
        <v>8</v>
      </c>
      <c r="G11" s="429" t="s">
        <v>193</v>
      </c>
      <c r="H11" s="429" t="s">
        <v>130</v>
      </c>
      <c r="I11" s="430">
        <v>0</v>
      </c>
      <c r="J11" s="430">
        <v>0</v>
      </c>
      <c r="K11" s="430">
        <v>461.9</v>
      </c>
      <c r="L11" s="430">
        <v>1029</v>
      </c>
      <c r="M11" s="431">
        <f>400+73.2</f>
        <v>473.2</v>
      </c>
      <c r="N11" s="494">
        <v>300</v>
      </c>
      <c r="O11" s="494">
        <v>300</v>
      </c>
      <c r="P11" s="494">
        <v>300</v>
      </c>
      <c r="Q11" s="432">
        <f>SUM(I11:P11)</f>
        <v>2864.1000000000004</v>
      </c>
      <c r="R11" s="346"/>
    </row>
    <row r="12" spans="1:18" ht="30.75" customHeight="1">
      <c r="A12" s="699"/>
      <c r="B12" s="703"/>
      <c r="C12" s="347">
        <v>964</v>
      </c>
      <c r="D12" s="428" t="s">
        <v>106</v>
      </c>
      <c r="E12" s="433" t="s">
        <v>157</v>
      </c>
      <c r="F12" s="433" t="s">
        <v>8</v>
      </c>
      <c r="G12" s="433" t="s">
        <v>241</v>
      </c>
      <c r="H12" s="433" t="s">
        <v>130</v>
      </c>
      <c r="I12" s="434">
        <v>417.6</v>
      </c>
      <c r="J12" s="434">
        <v>486</v>
      </c>
      <c r="K12" s="434">
        <v>0</v>
      </c>
      <c r="L12" s="434">
        <v>0</v>
      </c>
      <c r="M12" s="435">
        <v>0</v>
      </c>
      <c r="N12" s="494">
        <v>0</v>
      </c>
      <c r="O12" s="430">
        <v>0</v>
      </c>
      <c r="P12" s="430">
        <v>0</v>
      </c>
      <c r="Q12" s="432">
        <f aca="true" t="shared" si="2" ref="Q12:Q39">SUM(I12:P12)</f>
        <v>903.6</v>
      </c>
      <c r="R12" s="348"/>
    </row>
    <row r="13" spans="1:20" ht="52.5" customHeight="1">
      <c r="A13" s="349" t="s">
        <v>276</v>
      </c>
      <c r="B13" s="703"/>
      <c r="C13" s="343">
        <v>964</v>
      </c>
      <c r="D13" s="428" t="s">
        <v>106</v>
      </c>
      <c r="E13" s="429" t="s">
        <v>157</v>
      </c>
      <c r="F13" s="429" t="s">
        <v>8</v>
      </c>
      <c r="G13" s="429" t="s">
        <v>275</v>
      </c>
      <c r="H13" s="429" t="s">
        <v>130</v>
      </c>
      <c r="I13" s="434">
        <v>0</v>
      </c>
      <c r="J13" s="434">
        <v>0</v>
      </c>
      <c r="K13" s="434">
        <v>0</v>
      </c>
      <c r="L13" s="434">
        <v>544.3</v>
      </c>
      <c r="M13" s="435">
        <v>569</v>
      </c>
      <c r="N13" s="495">
        <v>618.4</v>
      </c>
      <c r="O13" s="495">
        <v>618.4</v>
      </c>
      <c r="P13" s="495">
        <v>618.4</v>
      </c>
      <c r="Q13" s="432">
        <f t="shared" si="2"/>
        <v>2968.5</v>
      </c>
      <c r="R13" s="348"/>
      <c r="T13" s="342"/>
    </row>
    <row r="14" spans="1:20" ht="52.5" customHeight="1">
      <c r="A14" s="350" t="s">
        <v>277</v>
      </c>
      <c r="B14" s="703"/>
      <c r="C14" s="347">
        <v>964</v>
      </c>
      <c r="D14" s="436">
        <v>1102</v>
      </c>
      <c r="E14" s="433" t="s">
        <v>157</v>
      </c>
      <c r="F14" s="433" t="s">
        <v>8</v>
      </c>
      <c r="G14" s="433" t="s">
        <v>197</v>
      </c>
      <c r="H14" s="433" t="s">
        <v>130</v>
      </c>
      <c r="I14" s="434">
        <v>0</v>
      </c>
      <c r="J14" s="434">
        <v>0</v>
      </c>
      <c r="K14" s="434">
        <v>0</v>
      </c>
      <c r="L14" s="434">
        <v>55.1</v>
      </c>
      <c r="M14" s="435">
        <v>155.2</v>
      </c>
      <c r="N14" s="495">
        <v>92.6</v>
      </c>
      <c r="O14" s="495">
        <v>92.6</v>
      </c>
      <c r="P14" s="495">
        <v>92.6</v>
      </c>
      <c r="Q14" s="432">
        <f t="shared" si="2"/>
        <v>488.1</v>
      </c>
      <c r="R14" s="348"/>
      <c r="S14" s="367"/>
      <c r="T14" s="342"/>
    </row>
    <row r="15" spans="1:18" ht="54.75" customHeight="1">
      <c r="A15" s="700" t="s">
        <v>195</v>
      </c>
      <c r="B15" s="703"/>
      <c r="C15" s="347">
        <v>964</v>
      </c>
      <c r="D15" s="437" t="s">
        <v>107</v>
      </c>
      <c r="E15" s="433" t="s">
        <v>157</v>
      </c>
      <c r="F15" s="433" t="s">
        <v>8</v>
      </c>
      <c r="G15" s="433" t="s">
        <v>194</v>
      </c>
      <c r="H15" s="433" t="s">
        <v>130</v>
      </c>
      <c r="I15" s="434">
        <v>0</v>
      </c>
      <c r="J15" s="434">
        <v>0</v>
      </c>
      <c r="K15" s="434">
        <v>1574.6</v>
      </c>
      <c r="L15" s="434">
        <v>754.4</v>
      </c>
      <c r="M15" s="435">
        <v>815.8</v>
      </c>
      <c r="N15" s="495">
        <v>369.5</v>
      </c>
      <c r="O15" s="495">
        <v>369.5</v>
      </c>
      <c r="P15" s="495">
        <v>369.5</v>
      </c>
      <c r="Q15" s="432">
        <f t="shared" si="2"/>
        <v>4253.3</v>
      </c>
      <c r="R15" s="351"/>
    </row>
    <row r="16" spans="1:18" ht="39.75" customHeight="1">
      <c r="A16" s="701"/>
      <c r="B16" s="703"/>
      <c r="C16" s="347">
        <v>964</v>
      </c>
      <c r="D16" s="437" t="s">
        <v>107</v>
      </c>
      <c r="E16" s="433" t="s">
        <v>157</v>
      </c>
      <c r="F16" s="433" t="s">
        <v>8</v>
      </c>
      <c r="G16" s="433" t="s">
        <v>240</v>
      </c>
      <c r="H16" s="433" t="s">
        <v>130</v>
      </c>
      <c r="I16" s="434">
        <v>357.6</v>
      </c>
      <c r="J16" s="434">
        <v>678.9</v>
      </c>
      <c r="K16" s="434">
        <v>0</v>
      </c>
      <c r="L16" s="434">
        <v>0</v>
      </c>
      <c r="M16" s="435">
        <v>0</v>
      </c>
      <c r="N16" s="494">
        <v>0</v>
      </c>
      <c r="O16" s="430">
        <v>0</v>
      </c>
      <c r="P16" s="430">
        <v>0</v>
      </c>
      <c r="Q16" s="432">
        <f t="shared" si="2"/>
        <v>1036.5</v>
      </c>
      <c r="R16" s="351"/>
    </row>
    <row r="17" spans="1:18" ht="50.25" customHeight="1">
      <c r="A17" s="352" t="s">
        <v>169</v>
      </c>
      <c r="B17" s="703"/>
      <c r="C17" s="353">
        <v>964</v>
      </c>
      <c r="D17" s="428" t="s">
        <v>107</v>
      </c>
      <c r="E17" s="429" t="s">
        <v>157</v>
      </c>
      <c r="F17" s="429" t="s">
        <v>8</v>
      </c>
      <c r="G17" s="429" t="s">
        <v>194</v>
      </c>
      <c r="H17" s="429" t="s">
        <v>132</v>
      </c>
      <c r="I17" s="430">
        <v>0</v>
      </c>
      <c r="J17" s="430">
        <v>0</v>
      </c>
      <c r="K17" s="430">
        <v>74.9</v>
      </c>
      <c r="L17" s="430">
        <v>0</v>
      </c>
      <c r="M17" s="431"/>
      <c r="N17" s="494">
        <v>0</v>
      </c>
      <c r="O17" s="430">
        <v>0</v>
      </c>
      <c r="P17" s="430">
        <v>0</v>
      </c>
      <c r="Q17" s="432">
        <f t="shared" si="2"/>
        <v>74.9</v>
      </c>
      <c r="R17" s="354"/>
    </row>
    <row r="18" spans="1:18" ht="123.75" customHeight="1">
      <c r="A18" s="355" t="s">
        <v>226</v>
      </c>
      <c r="B18" s="703"/>
      <c r="C18" s="353">
        <v>964</v>
      </c>
      <c r="D18" s="428" t="s">
        <v>106</v>
      </c>
      <c r="E18" s="429" t="s">
        <v>157</v>
      </c>
      <c r="F18" s="429" t="s">
        <v>8</v>
      </c>
      <c r="G18" s="429" t="s">
        <v>227</v>
      </c>
      <c r="H18" s="429" t="s">
        <v>132</v>
      </c>
      <c r="I18" s="430">
        <v>0</v>
      </c>
      <c r="J18" s="430">
        <v>0</v>
      </c>
      <c r="K18" s="430">
        <v>375</v>
      </c>
      <c r="L18" s="430">
        <v>0</v>
      </c>
      <c r="M18" s="431">
        <v>0</v>
      </c>
      <c r="N18" s="494">
        <f>M18</f>
        <v>0</v>
      </c>
      <c r="O18" s="430">
        <v>0</v>
      </c>
      <c r="P18" s="430">
        <v>0</v>
      </c>
      <c r="Q18" s="432">
        <f t="shared" si="2"/>
        <v>375</v>
      </c>
      <c r="R18" s="354"/>
    </row>
    <row r="19" spans="1:20" ht="123" customHeight="1">
      <c r="A19" s="356" t="s">
        <v>228</v>
      </c>
      <c r="B19" s="704"/>
      <c r="C19" s="353">
        <v>964</v>
      </c>
      <c r="D19" s="428" t="s">
        <v>106</v>
      </c>
      <c r="E19" s="429" t="s">
        <v>157</v>
      </c>
      <c r="F19" s="429" t="s">
        <v>8</v>
      </c>
      <c r="G19" s="429" t="s">
        <v>229</v>
      </c>
      <c r="H19" s="429" t="s">
        <v>132</v>
      </c>
      <c r="I19" s="430">
        <v>0</v>
      </c>
      <c r="J19" s="430">
        <v>0</v>
      </c>
      <c r="K19" s="430">
        <v>15</v>
      </c>
      <c r="L19" s="430">
        <v>0</v>
      </c>
      <c r="M19" s="431">
        <v>0</v>
      </c>
      <c r="N19" s="494">
        <f>M19</f>
        <v>0</v>
      </c>
      <c r="O19" s="430">
        <v>0</v>
      </c>
      <c r="P19" s="430">
        <v>0</v>
      </c>
      <c r="Q19" s="432">
        <f t="shared" si="2"/>
        <v>15</v>
      </c>
      <c r="R19" s="354"/>
      <c r="S19" s="479" t="s">
        <v>433</v>
      </c>
      <c r="T19" s="480">
        <f>M22+M23+M25+M28+M30+M31+M32+M33</f>
        <v>8403</v>
      </c>
    </row>
    <row r="20" spans="1:20" ht="165" customHeight="1">
      <c r="A20" s="356" t="s">
        <v>278</v>
      </c>
      <c r="B20" s="357"/>
      <c r="C20" s="353">
        <v>964</v>
      </c>
      <c r="D20" s="429" t="s">
        <v>279</v>
      </c>
      <c r="E20" s="429" t="s">
        <v>157</v>
      </c>
      <c r="F20" s="429" t="s">
        <v>8</v>
      </c>
      <c r="G20" s="429" t="s">
        <v>225</v>
      </c>
      <c r="H20" s="429" t="s">
        <v>132</v>
      </c>
      <c r="I20" s="430"/>
      <c r="J20" s="430"/>
      <c r="K20" s="430"/>
      <c r="L20" s="430">
        <v>3000</v>
      </c>
      <c r="M20" s="431"/>
      <c r="N20" s="494"/>
      <c r="O20" s="430"/>
      <c r="P20" s="430"/>
      <c r="Q20" s="432">
        <f t="shared" si="2"/>
        <v>3000</v>
      </c>
      <c r="R20" s="354"/>
      <c r="S20" s="479" t="s">
        <v>435</v>
      </c>
      <c r="T20" s="480">
        <f>M11+M13+M14+M15+M16+M21+M26+M27+M29+M34+M35+M36+M37+M38</f>
        <v>21923.999999999996</v>
      </c>
    </row>
    <row r="21" spans="1:19" ht="144.75" customHeight="1">
      <c r="A21" s="358" t="s">
        <v>224</v>
      </c>
      <c r="B21" s="357"/>
      <c r="C21" s="353">
        <v>964</v>
      </c>
      <c r="D21" s="429" t="s">
        <v>294</v>
      </c>
      <c r="E21" s="429" t="s">
        <v>157</v>
      </c>
      <c r="F21" s="429" t="s">
        <v>8</v>
      </c>
      <c r="G21" s="429" t="s">
        <v>280</v>
      </c>
      <c r="H21" s="429" t="s">
        <v>132</v>
      </c>
      <c r="I21" s="430"/>
      <c r="J21" s="430"/>
      <c r="K21" s="430"/>
      <c r="L21" s="430"/>
      <c r="M21" s="431">
        <v>2870</v>
      </c>
      <c r="N21" s="494"/>
      <c r="O21" s="430"/>
      <c r="P21" s="430"/>
      <c r="Q21" s="432">
        <f t="shared" si="2"/>
        <v>2870</v>
      </c>
      <c r="R21" s="354"/>
      <c r="S21" s="342"/>
    </row>
    <row r="22" spans="1:19" ht="165" customHeight="1">
      <c r="A22" s="356" t="s">
        <v>421</v>
      </c>
      <c r="B22" s="357"/>
      <c r="C22" s="353">
        <v>964</v>
      </c>
      <c r="D22" s="429" t="s">
        <v>279</v>
      </c>
      <c r="E22" s="429" t="s">
        <v>157</v>
      </c>
      <c r="F22" s="429" t="s">
        <v>8</v>
      </c>
      <c r="G22" s="429" t="s">
        <v>231</v>
      </c>
      <c r="H22" s="429" t="s">
        <v>166</v>
      </c>
      <c r="I22" s="430"/>
      <c r="J22" s="430"/>
      <c r="K22" s="430"/>
      <c r="L22" s="430"/>
      <c r="M22" s="431">
        <v>386.7</v>
      </c>
      <c r="N22" s="494"/>
      <c r="O22" s="430"/>
      <c r="P22" s="430"/>
      <c r="Q22" s="432">
        <f t="shared" si="2"/>
        <v>386.7</v>
      </c>
      <c r="R22" s="354"/>
      <c r="S22" s="342"/>
    </row>
    <row r="23" spans="1:19" ht="165" customHeight="1">
      <c r="A23" s="356" t="s">
        <v>278</v>
      </c>
      <c r="B23" s="357"/>
      <c r="C23" s="353">
        <v>964</v>
      </c>
      <c r="D23" s="429" t="s">
        <v>294</v>
      </c>
      <c r="E23" s="429" t="s">
        <v>157</v>
      </c>
      <c r="F23" s="429" t="s">
        <v>8</v>
      </c>
      <c r="G23" s="429" t="s">
        <v>225</v>
      </c>
      <c r="H23" s="429" t="s">
        <v>132</v>
      </c>
      <c r="I23" s="430"/>
      <c r="J23" s="430"/>
      <c r="K23" s="430"/>
      <c r="L23" s="430"/>
      <c r="M23" s="431">
        <v>1980</v>
      </c>
      <c r="N23" s="494"/>
      <c r="O23" s="430"/>
      <c r="P23" s="430"/>
      <c r="Q23" s="432">
        <f t="shared" si="2"/>
        <v>1980</v>
      </c>
      <c r="R23" s="354"/>
      <c r="S23" s="342"/>
    </row>
    <row r="24" spans="1:19" ht="141" customHeight="1">
      <c r="A24" s="356" t="s">
        <v>224</v>
      </c>
      <c r="B24" s="357"/>
      <c r="C24" s="345" t="s">
        <v>128</v>
      </c>
      <c r="D24" s="429" t="s">
        <v>279</v>
      </c>
      <c r="E24" s="429" t="s">
        <v>157</v>
      </c>
      <c r="F24" s="429" t="s">
        <v>8</v>
      </c>
      <c r="G24" s="429" t="s">
        <v>280</v>
      </c>
      <c r="H24" s="429" t="s">
        <v>132</v>
      </c>
      <c r="I24" s="438"/>
      <c r="J24" s="438"/>
      <c r="K24" s="430"/>
      <c r="L24" s="430">
        <v>1893.4</v>
      </c>
      <c r="M24" s="431"/>
      <c r="N24" s="494"/>
      <c r="O24" s="430"/>
      <c r="P24" s="430"/>
      <c r="Q24" s="432">
        <f t="shared" si="2"/>
        <v>1893.4</v>
      </c>
      <c r="R24" s="354"/>
      <c r="S24" s="342"/>
    </row>
    <row r="25" spans="1:19" ht="72" customHeight="1">
      <c r="A25" s="356" t="s">
        <v>293</v>
      </c>
      <c r="B25" s="357"/>
      <c r="C25" s="345" t="s">
        <v>128</v>
      </c>
      <c r="D25" s="429" t="s">
        <v>294</v>
      </c>
      <c r="E25" s="429" t="s">
        <v>157</v>
      </c>
      <c r="F25" s="429" t="s">
        <v>8</v>
      </c>
      <c r="G25" s="429" t="s">
        <v>295</v>
      </c>
      <c r="H25" s="429" t="s">
        <v>132</v>
      </c>
      <c r="I25" s="438"/>
      <c r="J25" s="438"/>
      <c r="K25" s="430"/>
      <c r="L25" s="430">
        <v>1030</v>
      </c>
      <c r="M25" s="431">
        <v>3800</v>
      </c>
      <c r="N25" s="494"/>
      <c r="O25" s="430"/>
      <c r="P25" s="430"/>
      <c r="Q25" s="432">
        <f t="shared" si="2"/>
        <v>4830</v>
      </c>
      <c r="R25" s="354"/>
      <c r="S25" s="342"/>
    </row>
    <row r="26" spans="1:19" ht="99" customHeight="1">
      <c r="A26" s="356" t="s">
        <v>296</v>
      </c>
      <c r="B26" s="357"/>
      <c r="C26" s="345" t="s">
        <v>128</v>
      </c>
      <c r="D26" s="429" t="s">
        <v>294</v>
      </c>
      <c r="E26" s="429" t="s">
        <v>157</v>
      </c>
      <c r="F26" s="429" t="s">
        <v>8</v>
      </c>
      <c r="G26" s="429" t="s">
        <v>297</v>
      </c>
      <c r="H26" s="429" t="s">
        <v>132</v>
      </c>
      <c r="I26" s="438"/>
      <c r="J26" s="438"/>
      <c r="K26" s="430"/>
      <c r="L26" s="430">
        <v>120.5</v>
      </c>
      <c r="M26" s="431">
        <v>879</v>
      </c>
      <c r="N26" s="494"/>
      <c r="O26" s="430"/>
      <c r="P26" s="430"/>
      <c r="Q26" s="432">
        <f t="shared" si="2"/>
        <v>999.5</v>
      </c>
      <c r="R26" s="354"/>
      <c r="S26" s="366">
        <f>M15+M22+M27+M30+M34+M35+M36+M37+M38</f>
        <v>17339.099999999995</v>
      </c>
    </row>
    <row r="27" spans="1:19" ht="177" customHeight="1">
      <c r="A27" s="356" t="s">
        <v>422</v>
      </c>
      <c r="B27" s="357"/>
      <c r="C27" s="345" t="s">
        <v>128</v>
      </c>
      <c r="D27" s="429" t="s">
        <v>279</v>
      </c>
      <c r="E27" s="429" t="s">
        <v>157</v>
      </c>
      <c r="F27" s="429" t="s">
        <v>8</v>
      </c>
      <c r="G27" s="429" t="s">
        <v>233</v>
      </c>
      <c r="H27" s="429" t="s">
        <v>166</v>
      </c>
      <c r="I27" s="438"/>
      <c r="J27" s="438"/>
      <c r="K27" s="430"/>
      <c r="L27" s="430"/>
      <c r="M27" s="431">
        <v>15.5</v>
      </c>
      <c r="N27" s="494"/>
      <c r="O27" s="430"/>
      <c r="P27" s="430"/>
      <c r="Q27" s="432">
        <f t="shared" si="2"/>
        <v>15.5</v>
      </c>
      <c r="R27" s="354"/>
      <c r="S27" s="342"/>
    </row>
    <row r="28" spans="1:19" ht="99" customHeight="1">
      <c r="A28" s="356" t="s">
        <v>298</v>
      </c>
      <c r="B28" s="357"/>
      <c r="C28" s="345" t="s">
        <v>128</v>
      </c>
      <c r="D28" s="429" t="s">
        <v>294</v>
      </c>
      <c r="E28" s="429" t="s">
        <v>157</v>
      </c>
      <c r="F28" s="429" t="s">
        <v>8</v>
      </c>
      <c r="G28" s="429" t="s">
        <v>299</v>
      </c>
      <c r="H28" s="429" t="s">
        <v>132</v>
      </c>
      <c r="I28" s="438"/>
      <c r="J28" s="438"/>
      <c r="K28" s="430"/>
      <c r="L28" s="430">
        <v>500</v>
      </c>
      <c r="M28" s="431">
        <v>1000</v>
      </c>
      <c r="N28" s="494"/>
      <c r="O28" s="430"/>
      <c r="P28" s="430"/>
      <c r="Q28" s="432">
        <f t="shared" si="2"/>
        <v>1500</v>
      </c>
      <c r="R28" s="354"/>
      <c r="S28" s="342"/>
    </row>
    <row r="29" spans="1:19" ht="99" customHeight="1">
      <c r="A29" s="356" t="s">
        <v>300</v>
      </c>
      <c r="B29" s="357"/>
      <c r="C29" s="345" t="s">
        <v>128</v>
      </c>
      <c r="D29" s="429" t="s">
        <v>294</v>
      </c>
      <c r="E29" s="429" t="s">
        <v>157</v>
      </c>
      <c r="F29" s="429" t="s">
        <v>8</v>
      </c>
      <c r="G29" s="429" t="s">
        <v>301</v>
      </c>
      <c r="H29" s="429" t="s">
        <v>132</v>
      </c>
      <c r="I29" s="438"/>
      <c r="J29" s="438"/>
      <c r="K29" s="430"/>
      <c r="L29" s="430">
        <v>20</v>
      </c>
      <c r="M29" s="431">
        <v>40</v>
      </c>
      <c r="N29" s="494"/>
      <c r="O29" s="430"/>
      <c r="P29" s="430"/>
      <c r="Q29" s="432">
        <f t="shared" si="2"/>
        <v>60</v>
      </c>
      <c r="R29" s="354"/>
      <c r="S29" s="342"/>
    </row>
    <row r="30" spans="1:19" ht="99" customHeight="1">
      <c r="A30" s="356" t="s">
        <v>318</v>
      </c>
      <c r="B30" s="357"/>
      <c r="C30" s="345" t="s">
        <v>128</v>
      </c>
      <c r="D30" s="429" t="s">
        <v>279</v>
      </c>
      <c r="E30" s="429" t="s">
        <v>157</v>
      </c>
      <c r="F30" s="429" t="s">
        <v>8</v>
      </c>
      <c r="G30" s="429" t="s">
        <v>319</v>
      </c>
      <c r="H30" s="429" t="s">
        <v>130</v>
      </c>
      <c r="I30" s="438"/>
      <c r="J30" s="438"/>
      <c r="K30" s="430"/>
      <c r="L30" s="430"/>
      <c r="M30" s="431">
        <v>14.8</v>
      </c>
      <c r="N30" s="494"/>
      <c r="O30" s="430"/>
      <c r="P30" s="430"/>
      <c r="Q30" s="432">
        <f t="shared" si="2"/>
        <v>14.8</v>
      </c>
      <c r="R30" s="354"/>
      <c r="S30" s="342"/>
    </row>
    <row r="31" spans="1:19" ht="99" customHeight="1">
      <c r="A31" s="356" t="s">
        <v>318</v>
      </c>
      <c r="B31" s="357"/>
      <c r="C31" s="345" t="s">
        <v>128</v>
      </c>
      <c r="D31" s="429" t="s">
        <v>279</v>
      </c>
      <c r="E31" s="429" t="s">
        <v>157</v>
      </c>
      <c r="F31" s="429" t="s">
        <v>8</v>
      </c>
      <c r="G31" s="429" t="s">
        <v>320</v>
      </c>
      <c r="H31" s="429" t="s">
        <v>131</v>
      </c>
      <c r="I31" s="438"/>
      <c r="J31" s="438"/>
      <c r="K31" s="430"/>
      <c r="L31" s="430"/>
      <c r="M31" s="431">
        <v>402.2</v>
      </c>
      <c r="N31" s="494"/>
      <c r="O31" s="430"/>
      <c r="P31" s="430"/>
      <c r="Q31" s="432">
        <f t="shared" si="2"/>
        <v>402.2</v>
      </c>
      <c r="R31" s="354"/>
      <c r="S31" s="342"/>
    </row>
    <row r="32" spans="1:19" ht="99" customHeight="1">
      <c r="A32" s="356" t="s">
        <v>318</v>
      </c>
      <c r="B32" s="357"/>
      <c r="C32" s="345" t="s">
        <v>128</v>
      </c>
      <c r="D32" s="429" t="s">
        <v>294</v>
      </c>
      <c r="E32" s="429" t="s">
        <v>157</v>
      </c>
      <c r="F32" s="429" t="s">
        <v>8</v>
      </c>
      <c r="G32" s="429" t="s">
        <v>319</v>
      </c>
      <c r="H32" s="429" t="s">
        <v>130</v>
      </c>
      <c r="I32" s="438"/>
      <c r="J32" s="438"/>
      <c r="K32" s="430"/>
      <c r="L32" s="430"/>
      <c r="M32" s="431">
        <v>24.8</v>
      </c>
      <c r="N32" s="494"/>
      <c r="O32" s="430"/>
      <c r="P32" s="430"/>
      <c r="Q32" s="432">
        <f t="shared" si="2"/>
        <v>24.8</v>
      </c>
      <c r="R32" s="354"/>
      <c r="S32" s="342"/>
    </row>
    <row r="33" spans="1:19" ht="207" customHeight="1">
      <c r="A33" s="356" t="s">
        <v>321</v>
      </c>
      <c r="B33" s="357"/>
      <c r="C33" s="345" t="s">
        <v>128</v>
      </c>
      <c r="D33" s="429" t="s">
        <v>279</v>
      </c>
      <c r="E33" s="429" t="s">
        <v>157</v>
      </c>
      <c r="F33" s="429" t="s">
        <v>8</v>
      </c>
      <c r="G33" s="429" t="s">
        <v>322</v>
      </c>
      <c r="H33" s="429" t="s">
        <v>131</v>
      </c>
      <c r="I33" s="438"/>
      <c r="J33" s="438"/>
      <c r="K33" s="430"/>
      <c r="L33" s="430"/>
      <c r="M33" s="431">
        <v>794.5</v>
      </c>
      <c r="N33" s="494"/>
      <c r="O33" s="430"/>
      <c r="P33" s="430"/>
      <c r="Q33" s="432">
        <f t="shared" si="2"/>
        <v>794.5</v>
      </c>
      <c r="R33" s="354"/>
      <c r="S33" s="342"/>
    </row>
    <row r="34" spans="1:19" ht="105" customHeight="1">
      <c r="A34" s="356" t="s">
        <v>334</v>
      </c>
      <c r="B34" s="357"/>
      <c r="C34" s="345" t="s">
        <v>128</v>
      </c>
      <c r="D34" s="429" t="s">
        <v>279</v>
      </c>
      <c r="E34" s="429" t="s">
        <v>157</v>
      </c>
      <c r="F34" s="429" t="s">
        <v>8</v>
      </c>
      <c r="G34" s="429" t="s">
        <v>202</v>
      </c>
      <c r="H34" s="429" t="s">
        <v>131</v>
      </c>
      <c r="I34" s="438"/>
      <c r="J34" s="438"/>
      <c r="K34" s="430"/>
      <c r="L34" s="430"/>
      <c r="M34" s="440">
        <v>11252.3</v>
      </c>
      <c r="N34" s="494">
        <v>11281.2</v>
      </c>
      <c r="O34" s="494">
        <v>11281.2</v>
      </c>
      <c r="P34" s="494">
        <v>11281.2</v>
      </c>
      <c r="Q34" s="432">
        <f t="shared" si="2"/>
        <v>45095.899999999994</v>
      </c>
      <c r="R34" s="354"/>
      <c r="S34" s="366"/>
    </row>
    <row r="35" spans="1:19" ht="105" customHeight="1">
      <c r="A35" s="356" t="s">
        <v>334</v>
      </c>
      <c r="B35" s="357"/>
      <c r="C35" s="345" t="s">
        <v>128</v>
      </c>
      <c r="D35" s="429" t="s">
        <v>279</v>
      </c>
      <c r="E35" s="429" t="s">
        <v>157</v>
      </c>
      <c r="F35" s="429" t="s">
        <v>8</v>
      </c>
      <c r="G35" s="429" t="s">
        <v>202</v>
      </c>
      <c r="H35" s="429" t="s">
        <v>166</v>
      </c>
      <c r="I35" s="438"/>
      <c r="J35" s="438"/>
      <c r="K35" s="430"/>
      <c r="L35" s="430"/>
      <c r="M35" s="440">
        <v>2416.1</v>
      </c>
      <c r="N35" s="494"/>
      <c r="O35" s="430"/>
      <c r="P35" s="430"/>
      <c r="Q35" s="432">
        <f t="shared" si="2"/>
        <v>2416.1</v>
      </c>
      <c r="R35" s="354"/>
      <c r="S35" s="342"/>
    </row>
    <row r="36" spans="1:19" ht="103.5" customHeight="1">
      <c r="A36" s="356" t="s">
        <v>323</v>
      </c>
      <c r="B36" s="357"/>
      <c r="C36" s="345" t="s">
        <v>128</v>
      </c>
      <c r="D36" s="429" t="s">
        <v>279</v>
      </c>
      <c r="E36" s="429" t="s">
        <v>157</v>
      </c>
      <c r="F36" s="429" t="s">
        <v>8</v>
      </c>
      <c r="G36" s="429" t="s">
        <v>196</v>
      </c>
      <c r="H36" s="429" t="s">
        <v>131</v>
      </c>
      <c r="I36" s="438"/>
      <c r="J36" s="438"/>
      <c r="K36" s="430"/>
      <c r="L36" s="430"/>
      <c r="M36" s="440">
        <v>1793.5</v>
      </c>
      <c r="N36" s="494">
        <v>687.7</v>
      </c>
      <c r="O36" s="494">
        <v>687.7</v>
      </c>
      <c r="P36" s="494">
        <v>687.7</v>
      </c>
      <c r="Q36" s="432">
        <f t="shared" si="2"/>
        <v>3856.5999999999995</v>
      </c>
      <c r="R36" s="354"/>
      <c r="S36" s="342"/>
    </row>
    <row r="37" spans="1:19" ht="144" customHeight="1">
      <c r="A37" s="356" t="s">
        <v>324</v>
      </c>
      <c r="B37" s="357"/>
      <c r="C37" s="345" t="s">
        <v>128</v>
      </c>
      <c r="D37" s="429" t="s">
        <v>279</v>
      </c>
      <c r="E37" s="429" t="s">
        <v>157</v>
      </c>
      <c r="F37" s="429" t="s">
        <v>8</v>
      </c>
      <c r="G37" s="429" t="s">
        <v>204</v>
      </c>
      <c r="H37" s="429" t="s">
        <v>131</v>
      </c>
      <c r="I37" s="438"/>
      <c r="J37" s="438"/>
      <c r="K37" s="430"/>
      <c r="L37" s="430"/>
      <c r="M37" s="431">
        <v>333.8</v>
      </c>
      <c r="N37" s="494">
        <v>72.2</v>
      </c>
      <c r="O37" s="494">
        <v>72.2</v>
      </c>
      <c r="P37" s="494">
        <v>72.2</v>
      </c>
      <c r="Q37" s="432">
        <f t="shared" si="2"/>
        <v>550.4</v>
      </c>
      <c r="R37" s="354"/>
      <c r="S37" s="342"/>
    </row>
    <row r="38" spans="1:19" ht="144" customHeight="1">
      <c r="A38" s="356" t="s">
        <v>324</v>
      </c>
      <c r="B38" s="357"/>
      <c r="C38" s="345" t="s">
        <v>128</v>
      </c>
      <c r="D38" s="429" t="s">
        <v>279</v>
      </c>
      <c r="E38" s="429" t="s">
        <v>157</v>
      </c>
      <c r="F38" s="429" t="s">
        <v>8</v>
      </c>
      <c r="G38" s="429" t="s">
        <v>325</v>
      </c>
      <c r="H38" s="429" t="s">
        <v>131</v>
      </c>
      <c r="I38" s="438"/>
      <c r="J38" s="438"/>
      <c r="K38" s="430"/>
      <c r="L38" s="430"/>
      <c r="M38" s="431">
        <v>310.6</v>
      </c>
      <c r="N38" s="494">
        <v>162.1</v>
      </c>
      <c r="O38" s="494">
        <v>162.1</v>
      </c>
      <c r="P38" s="494">
        <v>162.1</v>
      </c>
      <c r="Q38" s="432">
        <f t="shared" si="2"/>
        <v>796.9000000000001</v>
      </c>
      <c r="R38" s="354"/>
      <c r="S38" s="342"/>
    </row>
    <row r="39" spans="1:19" ht="144" customHeight="1">
      <c r="A39" s="356" t="s">
        <v>76</v>
      </c>
      <c r="B39" s="357"/>
      <c r="C39" s="345"/>
      <c r="D39" s="429"/>
      <c r="E39" s="429"/>
      <c r="F39" s="429"/>
      <c r="G39" s="429"/>
      <c r="H39" s="429"/>
      <c r="I39" s="439">
        <v>3536.3</v>
      </c>
      <c r="J39" s="439">
        <v>4708.5</v>
      </c>
      <c r="K39" s="439">
        <v>3801</v>
      </c>
      <c r="L39" s="439">
        <v>3369.6</v>
      </c>
      <c r="M39" s="431">
        <v>5229</v>
      </c>
      <c r="N39" s="496">
        <v>5229</v>
      </c>
      <c r="O39" s="496">
        <v>5229</v>
      </c>
      <c r="P39" s="496">
        <v>5229</v>
      </c>
      <c r="Q39" s="432">
        <f t="shared" si="2"/>
        <v>36331.4</v>
      </c>
      <c r="R39" s="354"/>
      <c r="S39" s="342"/>
    </row>
    <row r="40" spans="1:18" ht="32.25" customHeight="1">
      <c r="A40" s="359"/>
      <c r="B40" s="360"/>
      <c r="C40" s="360"/>
      <c r="D40" s="360"/>
      <c r="E40" s="360"/>
      <c r="F40" s="360"/>
      <c r="G40" s="361"/>
      <c r="H40" s="360"/>
      <c r="I40" s="362"/>
      <c r="J40" s="362"/>
      <c r="K40" s="362"/>
      <c r="L40" s="362"/>
      <c r="M40" s="369"/>
      <c r="N40" s="497"/>
      <c r="O40" s="362"/>
      <c r="P40" s="362"/>
      <c r="Q40" s="362"/>
      <c r="R40" s="360"/>
    </row>
    <row r="41" spans="1:17" ht="48" customHeight="1">
      <c r="A41" s="705" t="s">
        <v>266</v>
      </c>
      <c r="B41" s="705"/>
      <c r="C41" s="705"/>
      <c r="D41" s="705"/>
      <c r="E41" s="289"/>
      <c r="F41" s="289"/>
      <c r="G41" s="289"/>
      <c r="H41" s="289"/>
      <c r="I41" s="289"/>
      <c r="J41" s="289"/>
      <c r="K41" s="289"/>
      <c r="L41" s="289"/>
      <c r="M41" s="370"/>
      <c r="N41" s="697" t="s">
        <v>201</v>
      </c>
      <c r="O41" s="697"/>
      <c r="P41" s="697"/>
      <c r="Q41" s="697"/>
    </row>
    <row r="42" spans="1:18" ht="152.25" customHeight="1" hidden="1">
      <c r="A42" s="512"/>
      <c r="B42" s="512"/>
      <c r="C42" s="512"/>
      <c r="D42" s="512"/>
      <c r="E42" s="290"/>
      <c r="F42" s="290"/>
      <c r="G42" s="290"/>
      <c r="H42" s="290"/>
      <c r="I42" s="290"/>
      <c r="J42" s="290"/>
      <c r="K42" s="290"/>
      <c r="L42" s="290"/>
      <c r="M42" s="371"/>
      <c r="N42" s="498"/>
      <c r="O42" s="290"/>
      <c r="P42" s="290"/>
      <c r="Q42" s="290"/>
      <c r="R42" s="290"/>
    </row>
  </sheetData>
  <sheetProtection/>
  <mergeCells count="45">
    <mergeCell ref="P9:P10"/>
    <mergeCell ref="R5:R7"/>
    <mergeCell ref="K1:R1"/>
    <mergeCell ref="N41:Q41"/>
    <mergeCell ref="Q6:Q7"/>
    <mergeCell ref="A11:A12"/>
    <mergeCell ref="A15:A16"/>
    <mergeCell ref="B8:B19"/>
    <mergeCell ref="C6:C7"/>
    <mergeCell ref="A41:D41"/>
    <mergeCell ref="B5:B7"/>
    <mergeCell ref="I5:Q5"/>
    <mergeCell ref="I6:I7"/>
    <mergeCell ref="D6:D7"/>
    <mergeCell ref="M6:M7"/>
    <mergeCell ref="N6:N7"/>
    <mergeCell ref="C5:H5"/>
    <mergeCell ref="O6:O7"/>
    <mergeCell ref="P6:P7"/>
    <mergeCell ref="H2:J2"/>
    <mergeCell ref="K2:R2"/>
    <mergeCell ref="A42:D42"/>
    <mergeCell ref="K6:K7"/>
    <mergeCell ref="J6:J7"/>
    <mergeCell ref="L6:L7"/>
    <mergeCell ref="E6:G7"/>
    <mergeCell ref="H6:H7"/>
    <mergeCell ref="A3:R3"/>
    <mergeCell ref="A5:A7"/>
    <mergeCell ref="A9:A10"/>
    <mergeCell ref="C9:C10"/>
    <mergeCell ref="D9:D10"/>
    <mergeCell ref="E9:E10"/>
    <mergeCell ref="F9:F10"/>
    <mergeCell ref="G9:G10"/>
    <mergeCell ref="N9:N10"/>
    <mergeCell ref="O9:O10"/>
    <mergeCell ref="Q9:Q10"/>
    <mergeCell ref="R9:R10"/>
    <mergeCell ref="H9:H10"/>
    <mergeCell ref="I9:I10"/>
    <mergeCell ref="J9:J10"/>
    <mergeCell ref="K9:K10"/>
    <mergeCell ref="L9:L10"/>
    <mergeCell ref="M9:M10"/>
  </mergeCells>
  <printOptions/>
  <pageMargins left="0.35433070866141736" right="0.35433070866141736" top="0.7874015748031497" bottom="0.7874015748031497" header="0.5118110236220472" footer="0.5118110236220472"/>
  <pageSetup horizontalDpi="180" verticalDpi="180" orientation="landscape" paperSize="9" scale="38" r:id="rId1"/>
  <rowBreaks count="2" manualBreakCount="2">
    <brk id="14" max="17" man="1"/>
    <brk id="25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7"/>
  <sheetViews>
    <sheetView view="pageBreakPreview" zoomScale="40" zoomScaleNormal="75" zoomScaleSheetLayoutView="40" zoomScalePageLayoutView="0" workbookViewId="0" topLeftCell="A1">
      <selection activeCell="L1" sqref="L1:S1"/>
    </sheetView>
  </sheetViews>
  <sheetFormatPr defaultColWidth="5.00390625" defaultRowHeight="152.25" customHeight="1"/>
  <cols>
    <col min="1" max="1" width="6.57421875" style="373" customWidth="1"/>
    <col min="2" max="2" width="48.00390625" style="256" customWidth="1"/>
    <col min="3" max="3" width="18.8515625" style="256" customWidth="1"/>
    <col min="4" max="4" width="9.28125" style="256" customWidth="1"/>
    <col min="5" max="5" width="9.140625" style="256" customWidth="1"/>
    <col min="6" max="6" width="8.421875" style="256" customWidth="1"/>
    <col min="7" max="7" width="7.421875" style="256" customWidth="1"/>
    <col min="8" max="8" width="14.421875" style="257" customWidth="1"/>
    <col min="9" max="9" width="8.57421875" style="256" customWidth="1"/>
    <col min="10" max="10" width="14.57421875" style="256" hidden="1" customWidth="1"/>
    <col min="11" max="11" width="15.28125" style="256" hidden="1" customWidth="1"/>
    <col min="12" max="12" width="18.28125" style="256" hidden="1" customWidth="1"/>
    <col min="13" max="13" width="11.57421875" style="256" hidden="1" customWidth="1"/>
    <col min="14" max="14" width="13.7109375" style="256" hidden="1" customWidth="1"/>
    <col min="15" max="15" width="16.28125" style="481" customWidth="1"/>
    <col min="16" max="16" width="15.140625" style="256" customWidth="1"/>
    <col min="17" max="17" width="15.57421875" style="256" customWidth="1"/>
    <col min="18" max="18" width="17.140625" style="256" customWidth="1"/>
    <col min="19" max="19" width="30.421875" style="256" customWidth="1"/>
    <col min="20" max="20" width="11.57421875" style="256" bestFit="1" customWidth="1"/>
    <col min="21" max="21" width="5.00390625" style="256" customWidth="1"/>
    <col min="22" max="22" width="15.00390625" style="256" bestFit="1" customWidth="1"/>
    <col min="23" max="23" width="5.00390625" style="256" customWidth="1"/>
    <col min="24" max="24" width="10.140625" style="256" bestFit="1" customWidth="1"/>
    <col min="25" max="16384" width="5.00390625" style="256" customWidth="1"/>
  </cols>
  <sheetData>
    <row r="1" spans="12:19" ht="65.25" customHeight="1">
      <c r="L1" s="716" t="s">
        <v>441</v>
      </c>
      <c r="M1" s="717"/>
      <c r="N1" s="717"/>
      <c r="O1" s="717"/>
      <c r="P1" s="717"/>
      <c r="Q1" s="717"/>
      <c r="R1" s="717"/>
      <c r="S1" s="717"/>
    </row>
    <row r="2" spans="2:19" ht="41.25" customHeight="1">
      <c r="B2" s="255"/>
      <c r="C2" s="255"/>
      <c r="D2" s="255"/>
      <c r="I2" s="685"/>
      <c r="J2" s="685"/>
      <c r="K2" s="685"/>
      <c r="L2" s="721" t="s">
        <v>307</v>
      </c>
      <c r="M2" s="721"/>
      <c r="N2" s="721"/>
      <c r="O2" s="721"/>
      <c r="P2" s="721"/>
      <c r="Q2" s="721"/>
      <c r="R2" s="722"/>
      <c r="S2" s="722"/>
    </row>
    <row r="3" spans="1:19" ht="28.5" customHeight="1">
      <c r="A3" s="723" t="s">
        <v>179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</row>
    <row r="4" spans="2:11" ht="17.25" customHeight="1">
      <c r="B4" s="336"/>
      <c r="C4" s="336"/>
      <c r="D4" s="336"/>
      <c r="E4" s="253"/>
      <c r="F4" s="253"/>
      <c r="G4" s="253"/>
      <c r="H4" s="254"/>
      <c r="I4" s="253"/>
      <c r="J4" s="253"/>
      <c r="K4" s="253"/>
    </row>
    <row r="5" spans="1:19" s="337" customFormat="1" ht="17.25" customHeight="1">
      <c r="A5" s="724"/>
      <c r="B5" s="708" t="s">
        <v>90</v>
      </c>
      <c r="C5" s="708" t="s">
        <v>172</v>
      </c>
      <c r="D5" s="708" t="s">
        <v>48</v>
      </c>
      <c r="E5" s="708"/>
      <c r="F5" s="708"/>
      <c r="G5" s="708"/>
      <c r="H5" s="708"/>
      <c r="I5" s="708"/>
      <c r="J5" s="708" t="s">
        <v>81</v>
      </c>
      <c r="K5" s="708"/>
      <c r="L5" s="708"/>
      <c r="M5" s="708"/>
      <c r="N5" s="708"/>
      <c r="O5" s="708"/>
      <c r="P5" s="708"/>
      <c r="Q5" s="708"/>
      <c r="R5" s="708"/>
      <c r="S5" s="708" t="s">
        <v>82</v>
      </c>
    </row>
    <row r="6" spans="1:19" s="337" customFormat="1" ht="15" customHeight="1">
      <c r="A6" s="724"/>
      <c r="B6" s="708"/>
      <c r="C6" s="708"/>
      <c r="D6" s="708" t="s">
        <v>172</v>
      </c>
      <c r="E6" s="708" t="s">
        <v>45</v>
      </c>
      <c r="F6" s="708" t="s">
        <v>44</v>
      </c>
      <c r="G6" s="708"/>
      <c r="H6" s="708"/>
      <c r="I6" s="708" t="s">
        <v>43</v>
      </c>
      <c r="J6" s="687" t="s">
        <v>33</v>
      </c>
      <c r="K6" s="687" t="s">
        <v>236</v>
      </c>
      <c r="L6" s="687" t="s">
        <v>31</v>
      </c>
      <c r="M6" s="687" t="s">
        <v>124</v>
      </c>
      <c r="N6" s="693" t="s">
        <v>238</v>
      </c>
      <c r="O6" s="691" t="s">
        <v>237</v>
      </c>
      <c r="P6" s="693" t="s">
        <v>121</v>
      </c>
      <c r="Q6" s="693" t="s">
        <v>120</v>
      </c>
      <c r="R6" s="708" t="s">
        <v>431</v>
      </c>
      <c r="S6" s="708"/>
    </row>
    <row r="7" spans="1:19" s="337" customFormat="1" ht="75.75" customHeight="1">
      <c r="A7" s="724"/>
      <c r="B7" s="708"/>
      <c r="C7" s="708"/>
      <c r="D7" s="708"/>
      <c r="E7" s="708"/>
      <c r="F7" s="708"/>
      <c r="G7" s="708"/>
      <c r="H7" s="708"/>
      <c r="I7" s="708"/>
      <c r="J7" s="687"/>
      <c r="K7" s="687"/>
      <c r="L7" s="687"/>
      <c r="M7" s="687"/>
      <c r="N7" s="694"/>
      <c r="O7" s="692"/>
      <c r="P7" s="694"/>
      <c r="Q7" s="694"/>
      <c r="R7" s="708"/>
      <c r="S7" s="708"/>
    </row>
    <row r="8" spans="1:20" ht="63" customHeight="1">
      <c r="A8" s="374"/>
      <c r="B8" s="375" t="s">
        <v>184</v>
      </c>
      <c r="C8" s="376" t="s">
        <v>91</v>
      </c>
      <c r="D8" s="353">
        <v>964</v>
      </c>
      <c r="E8" s="344" t="s">
        <v>129</v>
      </c>
      <c r="F8" s="353" t="s">
        <v>129</v>
      </c>
      <c r="G8" s="345" t="s">
        <v>129</v>
      </c>
      <c r="H8" s="345" t="s">
        <v>129</v>
      </c>
      <c r="I8" s="377" t="s">
        <v>129</v>
      </c>
      <c r="J8" s="363">
        <f aca="true" t="shared" si="0" ref="J8:O8">J9</f>
        <v>8322.9</v>
      </c>
      <c r="K8" s="363">
        <f t="shared" si="0"/>
        <v>8249</v>
      </c>
      <c r="L8" s="363">
        <f>L9</f>
        <v>9030.740000000003</v>
      </c>
      <c r="M8" s="363">
        <f t="shared" si="0"/>
        <v>9893.5</v>
      </c>
      <c r="N8" s="363">
        <f t="shared" si="0"/>
        <v>11851</v>
      </c>
      <c r="O8" s="482">
        <f t="shared" si="0"/>
        <v>9671.9</v>
      </c>
      <c r="P8" s="482">
        <f>P9</f>
        <v>9671.9</v>
      </c>
      <c r="Q8" s="482">
        <f>Q9</f>
        <v>9671.9</v>
      </c>
      <c r="R8" s="363">
        <f>SUM(J8:Q8)</f>
        <v>76362.84</v>
      </c>
      <c r="S8" s="378"/>
      <c r="T8" s="342"/>
    </row>
    <row r="9" spans="1:22" ht="99.75" customHeight="1">
      <c r="A9" s="379"/>
      <c r="B9" s="380" t="s">
        <v>383</v>
      </c>
      <c r="C9" s="372" t="s">
        <v>39</v>
      </c>
      <c r="D9" s="381"/>
      <c r="E9" s="381"/>
      <c r="F9" s="381"/>
      <c r="G9" s="381"/>
      <c r="H9" s="382"/>
      <c r="I9" s="381"/>
      <c r="J9" s="363">
        <f>J11+J12+J13+J14+J15+J16+J17+J18+J19+J20+J21+J34+J35+J36+J37+J38+J39+J45</f>
        <v>8322.9</v>
      </c>
      <c r="K9" s="363">
        <f>K11+K12+K13+K14+K15+K16+K17+K18+K20+K19+K21+K34+K35+K36+K37+K38+K39+K40+K41+K42+K43+K44+K45</f>
        <v>8249</v>
      </c>
      <c r="L9" s="363">
        <f>L11+L13+L15+L12+L16+L17+L18+L19+L20+L21+L34+L35+L36+L37+L38+L39+L40+L41+L42+L43+L44+L45</f>
        <v>9030.740000000003</v>
      </c>
      <c r="M9" s="363">
        <f>M11+M12+M13+M14+M15+M16+M17+M18+M19+M20+M21+M34+M35+M36+M37+M38+M39+M40+M41+M42+M45</f>
        <v>9893.5</v>
      </c>
      <c r="N9" s="363">
        <f>SUM(N11:N45)</f>
        <v>11851</v>
      </c>
      <c r="O9" s="482">
        <f>SUM(O11:O45)</f>
        <v>9671.9</v>
      </c>
      <c r="P9" s="482">
        <f>SUM(P11:P45)</f>
        <v>9671.9</v>
      </c>
      <c r="Q9" s="482">
        <f>SUM(Q11:Q45)</f>
        <v>9671.9</v>
      </c>
      <c r="R9" s="363">
        <f aca="true" t="shared" si="1" ref="R9:R45">SUM(J9:Q9)</f>
        <v>76362.84</v>
      </c>
      <c r="S9" s="383"/>
      <c r="T9" s="342"/>
      <c r="V9" s="342"/>
    </row>
    <row r="10" spans="1:20" ht="84.75" customHeight="1" hidden="1">
      <c r="A10" s="379" t="s">
        <v>8</v>
      </c>
      <c r="B10" s="384" t="s">
        <v>134</v>
      </c>
      <c r="C10" s="384" t="s">
        <v>97</v>
      </c>
      <c r="D10" s="353">
        <v>964</v>
      </c>
      <c r="E10" s="344" t="s">
        <v>105</v>
      </c>
      <c r="F10" s="353" t="s">
        <v>129</v>
      </c>
      <c r="G10" s="345" t="s">
        <v>129</v>
      </c>
      <c r="H10" s="345" t="s">
        <v>129</v>
      </c>
      <c r="I10" s="377" t="s">
        <v>132</v>
      </c>
      <c r="J10" s="364">
        <v>870.62</v>
      </c>
      <c r="K10" s="364">
        <v>915.1</v>
      </c>
      <c r="L10" s="364">
        <v>961.7</v>
      </c>
      <c r="M10" s="364"/>
      <c r="N10" s="364"/>
      <c r="O10" s="483"/>
      <c r="P10" s="364"/>
      <c r="Q10" s="364"/>
      <c r="R10" s="363">
        <f t="shared" si="1"/>
        <v>2747.42</v>
      </c>
      <c r="S10" s="419" t="s">
        <v>93</v>
      </c>
      <c r="T10" s="342"/>
    </row>
    <row r="11" spans="1:22" ht="63" customHeight="1">
      <c r="A11" s="709" t="s">
        <v>8</v>
      </c>
      <c r="B11" s="706" t="s">
        <v>135</v>
      </c>
      <c r="C11" s="713" t="s">
        <v>84</v>
      </c>
      <c r="D11" s="353">
        <v>964</v>
      </c>
      <c r="E11" s="441" t="s">
        <v>105</v>
      </c>
      <c r="F11" s="442" t="s">
        <v>157</v>
      </c>
      <c r="G11" s="443" t="s">
        <v>7</v>
      </c>
      <c r="H11" s="443" t="s">
        <v>194</v>
      </c>
      <c r="I11" s="444" t="s">
        <v>130</v>
      </c>
      <c r="J11" s="445">
        <v>0</v>
      </c>
      <c r="K11" s="445">
        <v>0</v>
      </c>
      <c r="L11" s="445">
        <v>5901.6</v>
      </c>
      <c r="M11" s="445">
        <v>6629.1</v>
      </c>
      <c r="N11" s="445">
        <v>7232.5</v>
      </c>
      <c r="O11" s="484">
        <v>7310.2</v>
      </c>
      <c r="P11" s="484">
        <v>7310.2</v>
      </c>
      <c r="Q11" s="484">
        <v>7310.2</v>
      </c>
      <c r="R11" s="446">
        <f t="shared" si="1"/>
        <v>41693.799999999996</v>
      </c>
      <c r="S11" s="711"/>
      <c r="T11" s="342"/>
      <c r="V11" s="342"/>
    </row>
    <row r="12" spans="1:22" ht="63" customHeight="1">
      <c r="A12" s="710"/>
      <c r="B12" s="707"/>
      <c r="C12" s="714"/>
      <c r="D12" s="353">
        <v>964</v>
      </c>
      <c r="E12" s="441" t="s">
        <v>105</v>
      </c>
      <c r="F12" s="442" t="s">
        <v>157</v>
      </c>
      <c r="G12" s="443" t="s">
        <v>7</v>
      </c>
      <c r="H12" s="443" t="s">
        <v>240</v>
      </c>
      <c r="I12" s="444" t="s">
        <v>130</v>
      </c>
      <c r="J12" s="445">
        <v>5439.7</v>
      </c>
      <c r="K12" s="445">
        <v>5540.1</v>
      </c>
      <c r="L12" s="445">
        <v>0</v>
      </c>
      <c r="M12" s="445">
        <v>0</v>
      </c>
      <c r="N12" s="445">
        <v>0</v>
      </c>
      <c r="O12" s="445">
        <v>0</v>
      </c>
      <c r="P12" s="445">
        <v>0</v>
      </c>
      <c r="Q12" s="445">
        <v>0</v>
      </c>
      <c r="R12" s="446">
        <f t="shared" si="1"/>
        <v>10979.8</v>
      </c>
      <c r="S12" s="711"/>
      <c r="T12" s="342"/>
      <c r="V12" s="342"/>
    </row>
    <row r="13" spans="1:20" ht="56.25" customHeight="1">
      <c r="A13" s="709" t="s">
        <v>7</v>
      </c>
      <c r="B13" s="706" t="s">
        <v>161</v>
      </c>
      <c r="C13" s="714"/>
      <c r="D13" s="353">
        <v>964</v>
      </c>
      <c r="E13" s="441" t="s">
        <v>105</v>
      </c>
      <c r="F13" s="442" t="s">
        <v>157</v>
      </c>
      <c r="G13" s="443" t="s">
        <v>7</v>
      </c>
      <c r="H13" s="443" t="s">
        <v>196</v>
      </c>
      <c r="I13" s="444" t="s">
        <v>130</v>
      </c>
      <c r="J13" s="445">
        <v>0</v>
      </c>
      <c r="K13" s="445">
        <v>0</v>
      </c>
      <c r="L13" s="445">
        <v>695.27</v>
      </c>
      <c r="M13" s="445">
        <v>812.9</v>
      </c>
      <c r="N13" s="445">
        <v>1155.4</v>
      </c>
      <c r="O13" s="484">
        <v>650</v>
      </c>
      <c r="P13" s="484">
        <v>650</v>
      </c>
      <c r="Q13" s="484">
        <v>650</v>
      </c>
      <c r="R13" s="446">
        <f t="shared" si="1"/>
        <v>4613.57</v>
      </c>
      <c r="S13" s="712"/>
      <c r="T13" s="342"/>
    </row>
    <row r="14" spans="1:20" ht="56.25" customHeight="1">
      <c r="A14" s="710"/>
      <c r="B14" s="707"/>
      <c r="C14" s="714"/>
      <c r="D14" s="353">
        <v>964</v>
      </c>
      <c r="E14" s="441" t="s">
        <v>105</v>
      </c>
      <c r="F14" s="442" t="s">
        <v>157</v>
      </c>
      <c r="G14" s="443" t="s">
        <v>7</v>
      </c>
      <c r="H14" s="443" t="s">
        <v>242</v>
      </c>
      <c r="I14" s="444" t="s">
        <v>130</v>
      </c>
      <c r="J14" s="445">
        <v>217.8</v>
      </c>
      <c r="K14" s="445">
        <v>329.8</v>
      </c>
      <c r="L14" s="445">
        <v>0</v>
      </c>
      <c r="M14" s="445">
        <v>0</v>
      </c>
      <c r="N14" s="445">
        <v>0</v>
      </c>
      <c r="O14" s="445">
        <v>0</v>
      </c>
      <c r="P14" s="445"/>
      <c r="Q14" s="445"/>
      <c r="R14" s="446">
        <f t="shared" si="1"/>
        <v>547.6</v>
      </c>
      <c r="S14" s="712"/>
      <c r="T14" s="342"/>
    </row>
    <row r="15" spans="1:24" ht="48.75" customHeight="1">
      <c r="A15" s="709" t="s">
        <v>5</v>
      </c>
      <c r="B15" s="706" t="s">
        <v>163</v>
      </c>
      <c r="C15" s="714"/>
      <c r="D15" s="353">
        <v>964</v>
      </c>
      <c r="E15" s="441" t="s">
        <v>105</v>
      </c>
      <c r="F15" s="442" t="s">
        <v>157</v>
      </c>
      <c r="G15" s="443" t="s">
        <v>7</v>
      </c>
      <c r="H15" s="443" t="s">
        <v>197</v>
      </c>
      <c r="I15" s="444" t="s">
        <v>130</v>
      </c>
      <c r="J15" s="445">
        <v>0</v>
      </c>
      <c r="K15" s="445">
        <v>0</v>
      </c>
      <c r="L15" s="445">
        <v>198.47</v>
      </c>
      <c r="M15" s="445">
        <v>78.9</v>
      </c>
      <c r="N15" s="445">
        <v>78.4</v>
      </c>
      <c r="O15" s="484">
        <v>19.6</v>
      </c>
      <c r="P15" s="484">
        <v>19.6</v>
      </c>
      <c r="Q15" s="484">
        <v>19.6</v>
      </c>
      <c r="R15" s="446">
        <f t="shared" si="1"/>
        <v>414.57000000000005</v>
      </c>
      <c r="S15" s="712"/>
      <c r="T15" s="342"/>
      <c r="V15" s="342"/>
      <c r="X15" s="342"/>
    </row>
    <row r="16" spans="1:22" ht="48.75" customHeight="1">
      <c r="A16" s="710"/>
      <c r="B16" s="707"/>
      <c r="C16" s="714"/>
      <c r="D16" s="353">
        <v>964</v>
      </c>
      <c r="E16" s="441" t="s">
        <v>105</v>
      </c>
      <c r="F16" s="442" t="s">
        <v>157</v>
      </c>
      <c r="G16" s="443" t="s">
        <v>7</v>
      </c>
      <c r="H16" s="443" t="s">
        <v>243</v>
      </c>
      <c r="I16" s="444" t="s">
        <v>130</v>
      </c>
      <c r="J16" s="445">
        <v>82.5</v>
      </c>
      <c r="K16" s="445">
        <v>247.5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6">
        <f t="shared" si="1"/>
        <v>330</v>
      </c>
      <c r="S16" s="419"/>
      <c r="T16" s="342"/>
      <c r="V16" s="342"/>
    </row>
    <row r="17" spans="1:20" ht="46.5" customHeight="1">
      <c r="A17" s="709" t="s">
        <v>4</v>
      </c>
      <c r="B17" s="706" t="s">
        <v>169</v>
      </c>
      <c r="C17" s="714"/>
      <c r="D17" s="353">
        <v>964</v>
      </c>
      <c r="E17" s="441" t="s">
        <v>105</v>
      </c>
      <c r="F17" s="442" t="s">
        <v>157</v>
      </c>
      <c r="G17" s="443" t="s">
        <v>7</v>
      </c>
      <c r="H17" s="443" t="s">
        <v>194</v>
      </c>
      <c r="I17" s="444" t="s">
        <v>132</v>
      </c>
      <c r="J17" s="445">
        <v>0</v>
      </c>
      <c r="K17" s="445">
        <v>0</v>
      </c>
      <c r="L17" s="445">
        <v>549.8</v>
      </c>
      <c r="M17" s="445">
        <v>181.8</v>
      </c>
      <c r="N17" s="445">
        <v>870.4</v>
      </c>
      <c r="O17" s="445">
        <v>566.9</v>
      </c>
      <c r="P17" s="445">
        <v>566.9</v>
      </c>
      <c r="Q17" s="445">
        <v>566.9</v>
      </c>
      <c r="R17" s="446">
        <f t="shared" si="1"/>
        <v>3302.7000000000003</v>
      </c>
      <c r="S17" s="418"/>
      <c r="T17" s="342"/>
    </row>
    <row r="18" spans="1:33" ht="46.5" customHeight="1">
      <c r="A18" s="710"/>
      <c r="B18" s="707"/>
      <c r="C18" s="714"/>
      <c r="D18" s="353">
        <v>964</v>
      </c>
      <c r="E18" s="441" t="s">
        <v>105</v>
      </c>
      <c r="F18" s="442" t="s">
        <v>157</v>
      </c>
      <c r="G18" s="443" t="s">
        <v>7</v>
      </c>
      <c r="H18" s="443" t="s">
        <v>240</v>
      </c>
      <c r="I18" s="444" t="s">
        <v>132</v>
      </c>
      <c r="J18" s="445">
        <v>41.7</v>
      </c>
      <c r="K18" s="445">
        <v>563.2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6">
        <f t="shared" si="1"/>
        <v>604.9000000000001</v>
      </c>
      <c r="S18" s="418"/>
      <c r="T18" s="342"/>
      <c r="X18" s="342"/>
      <c r="AG18" s="492"/>
    </row>
    <row r="19" spans="1:20" ht="57.75" customHeight="1">
      <c r="A19" s="709" t="s">
        <v>3</v>
      </c>
      <c r="B19" s="706" t="s">
        <v>160</v>
      </c>
      <c r="C19" s="714"/>
      <c r="D19" s="353">
        <v>964</v>
      </c>
      <c r="E19" s="441" t="s">
        <v>105</v>
      </c>
      <c r="F19" s="442" t="s">
        <v>157</v>
      </c>
      <c r="G19" s="443" t="s">
        <v>7</v>
      </c>
      <c r="H19" s="443" t="s">
        <v>244</v>
      </c>
      <c r="I19" s="444" t="s">
        <v>132</v>
      </c>
      <c r="J19" s="445">
        <v>592.1</v>
      </c>
      <c r="K19" s="445">
        <v>598.2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6">
        <f t="shared" si="1"/>
        <v>1190.3000000000002</v>
      </c>
      <c r="S19" s="418"/>
      <c r="T19" s="342"/>
    </row>
    <row r="20" spans="1:24" ht="62.25" customHeight="1">
      <c r="A20" s="710"/>
      <c r="B20" s="707"/>
      <c r="C20" s="714"/>
      <c r="D20" s="353">
        <v>964</v>
      </c>
      <c r="E20" s="441" t="s">
        <v>105</v>
      </c>
      <c r="F20" s="442" t="s">
        <v>157</v>
      </c>
      <c r="G20" s="443" t="s">
        <v>7</v>
      </c>
      <c r="H20" s="443" t="s">
        <v>198</v>
      </c>
      <c r="I20" s="444" t="s">
        <v>132</v>
      </c>
      <c r="J20" s="445">
        <v>0</v>
      </c>
      <c r="K20" s="445">
        <v>0</v>
      </c>
      <c r="L20" s="445">
        <v>589.3</v>
      </c>
      <c r="M20" s="445">
        <v>593.3</v>
      </c>
      <c r="N20" s="445">
        <v>825.9</v>
      </c>
      <c r="O20" s="484">
        <v>812.8</v>
      </c>
      <c r="P20" s="484">
        <v>812.8</v>
      </c>
      <c r="Q20" s="484">
        <v>812.8</v>
      </c>
      <c r="R20" s="446">
        <f t="shared" si="1"/>
        <v>4446.900000000001</v>
      </c>
      <c r="S20" s="419"/>
      <c r="T20" s="342"/>
      <c r="X20" s="342"/>
    </row>
    <row r="21" spans="1:24" ht="33.75" customHeight="1">
      <c r="A21" s="709" t="s">
        <v>149</v>
      </c>
      <c r="B21" s="713" t="s">
        <v>162</v>
      </c>
      <c r="C21" s="714"/>
      <c r="D21" s="353">
        <v>964</v>
      </c>
      <c r="E21" s="441" t="s">
        <v>105</v>
      </c>
      <c r="F21" s="442" t="s">
        <v>157</v>
      </c>
      <c r="G21" s="443" t="s">
        <v>7</v>
      </c>
      <c r="H21" s="443" t="s">
        <v>199</v>
      </c>
      <c r="I21" s="444" t="s">
        <v>132</v>
      </c>
      <c r="J21" s="445">
        <v>0</v>
      </c>
      <c r="K21" s="445">
        <v>0</v>
      </c>
      <c r="L21" s="445">
        <v>693.4</v>
      </c>
      <c r="M21" s="445">
        <v>623.3</v>
      </c>
      <c r="N21" s="445">
        <v>0</v>
      </c>
      <c r="O21" s="445">
        <v>0</v>
      </c>
      <c r="P21" s="445">
        <v>0</v>
      </c>
      <c r="Q21" s="491">
        <v>0</v>
      </c>
      <c r="R21" s="446">
        <f t="shared" si="1"/>
        <v>1316.6999999999998</v>
      </c>
      <c r="S21" s="419"/>
      <c r="T21" s="342"/>
      <c r="X21" s="342"/>
    </row>
    <row r="22" spans="1:20" ht="80.25" customHeight="1" hidden="1">
      <c r="A22" s="720"/>
      <c r="B22" s="714"/>
      <c r="C22" s="714"/>
      <c r="D22" s="353">
        <v>964</v>
      </c>
      <c r="E22" s="441" t="s">
        <v>105</v>
      </c>
      <c r="F22" s="442" t="s">
        <v>157</v>
      </c>
      <c r="G22" s="443" t="s">
        <v>7</v>
      </c>
      <c r="H22" s="443" t="s">
        <v>168</v>
      </c>
      <c r="I22" s="444" t="s">
        <v>132</v>
      </c>
      <c r="J22" s="445">
        <v>350</v>
      </c>
      <c r="K22" s="445">
        <v>0</v>
      </c>
      <c r="L22" s="445">
        <v>0</v>
      </c>
      <c r="M22" s="445">
        <v>0</v>
      </c>
      <c r="N22" s="445">
        <v>0</v>
      </c>
      <c r="O22" s="484">
        <v>0</v>
      </c>
      <c r="P22" s="445"/>
      <c r="Q22" s="445"/>
      <c r="R22" s="446">
        <f t="shared" si="1"/>
        <v>350</v>
      </c>
      <c r="S22" s="419"/>
      <c r="T22" s="342"/>
    </row>
    <row r="23" spans="1:20" ht="90" customHeight="1" hidden="1">
      <c r="A23" s="720"/>
      <c r="B23" s="714"/>
      <c r="C23" s="714"/>
      <c r="D23" s="353">
        <v>964</v>
      </c>
      <c r="E23" s="441" t="s">
        <v>105</v>
      </c>
      <c r="F23" s="442" t="s">
        <v>157</v>
      </c>
      <c r="G23" s="443" t="s">
        <v>7</v>
      </c>
      <c r="H23" s="443" t="s">
        <v>165</v>
      </c>
      <c r="I23" s="444" t="s">
        <v>132</v>
      </c>
      <c r="J23" s="445">
        <v>3.5</v>
      </c>
      <c r="K23" s="445">
        <v>0</v>
      </c>
      <c r="L23" s="445">
        <v>0</v>
      </c>
      <c r="M23" s="445">
        <v>0</v>
      </c>
      <c r="N23" s="445">
        <v>0</v>
      </c>
      <c r="O23" s="484">
        <v>0</v>
      </c>
      <c r="P23" s="445"/>
      <c r="Q23" s="445"/>
      <c r="R23" s="446">
        <f t="shared" si="1"/>
        <v>3.5</v>
      </c>
      <c r="S23" s="419"/>
      <c r="T23" s="342"/>
    </row>
    <row r="24" spans="1:20" ht="79.5" customHeight="1" hidden="1">
      <c r="A24" s="720"/>
      <c r="B24" s="714"/>
      <c r="C24" s="714"/>
      <c r="D24" s="385"/>
      <c r="E24" s="443"/>
      <c r="F24" s="443"/>
      <c r="G24" s="447"/>
      <c r="H24" s="443"/>
      <c r="I24" s="447"/>
      <c r="J24" s="448"/>
      <c r="K24" s="448"/>
      <c r="L24" s="448"/>
      <c r="M24" s="448"/>
      <c r="N24" s="448"/>
      <c r="O24" s="485"/>
      <c r="P24" s="448"/>
      <c r="Q24" s="448"/>
      <c r="R24" s="446">
        <f t="shared" si="1"/>
        <v>0</v>
      </c>
      <c r="S24" s="418"/>
      <c r="T24" s="342"/>
    </row>
    <row r="25" spans="1:20" ht="75" customHeight="1" hidden="1">
      <c r="A25" s="720"/>
      <c r="B25" s="714"/>
      <c r="C25" s="714"/>
      <c r="D25" s="353">
        <v>964</v>
      </c>
      <c r="E25" s="441" t="s">
        <v>105</v>
      </c>
      <c r="F25" s="449" t="s">
        <v>129</v>
      </c>
      <c r="G25" s="443" t="s">
        <v>129</v>
      </c>
      <c r="H25" s="443" t="s">
        <v>129</v>
      </c>
      <c r="I25" s="444" t="s">
        <v>130</v>
      </c>
      <c r="J25" s="448">
        <v>34</v>
      </c>
      <c r="K25" s="448">
        <v>35</v>
      </c>
      <c r="L25" s="448">
        <v>36</v>
      </c>
      <c r="M25" s="448"/>
      <c r="N25" s="448"/>
      <c r="O25" s="485"/>
      <c r="P25" s="448"/>
      <c r="Q25" s="448"/>
      <c r="R25" s="446">
        <f t="shared" si="1"/>
        <v>105</v>
      </c>
      <c r="S25" s="419" t="s">
        <v>94</v>
      </c>
      <c r="T25" s="342"/>
    </row>
    <row r="26" spans="1:20" ht="18.75" customHeight="1" hidden="1">
      <c r="A26" s="720"/>
      <c r="B26" s="714"/>
      <c r="C26" s="714"/>
      <c r="D26" s="385"/>
      <c r="E26" s="443"/>
      <c r="F26" s="443"/>
      <c r="G26" s="447"/>
      <c r="H26" s="443"/>
      <c r="I26" s="447"/>
      <c r="J26" s="450">
        <f>J25</f>
        <v>34</v>
      </c>
      <c r="K26" s="450">
        <f>K25</f>
        <v>35</v>
      </c>
      <c r="L26" s="450">
        <f>L25</f>
        <v>36</v>
      </c>
      <c r="M26" s="450"/>
      <c r="N26" s="450"/>
      <c r="O26" s="486"/>
      <c r="P26" s="450"/>
      <c r="Q26" s="450"/>
      <c r="R26" s="446">
        <f t="shared" si="1"/>
        <v>105</v>
      </c>
      <c r="S26" s="419"/>
      <c r="T26" s="342"/>
    </row>
    <row r="27" spans="1:20" ht="83.25" customHeight="1" hidden="1">
      <c r="A27" s="720"/>
      <c r="B27" s="714"/>
      <c r="C27" s="714"/>
      <c r="D27" s="385"/>
      <c r="E27" s="443"/>
      <c r="F27" s="443"/>
      <c r="G27" s="447"/>
      <c r="H27" s="443"/>
      <c r="I27" s="447"/>
      <c r="J27" s="450"/>
      <c r="K27" s="450"/>
      <c r="L27" s="450"/>
      <c r="M27" s="450"/>
      <c r="N27" s="450"/>
      <c r="O27" s="486"/>
      <c r="P27" s="450"/>
      <c r="Q27" s="450"/>
      <c r="R27" s="446">
        <f t="shared" si="1"/>
        <v>0</v>
      </c>
      <c r="S27" s="384"/>
      <c r="T27" s="342"/>
    </row>
    <row r="28" spans="1:20" ht="83.25" customHeight="1" hidden="1">
      <c r="A28" s="720"/>
      <c r="B28" s="714"/>
      <c r="C28" s="714"/>
      <c r="D28" s="353">
        <v>964</v>
      </c>
      <c r="E28" s="441" t="s">
        <v>105</v>
      </c>
      <c r="F28" s="449" t="s">
        <v>129</v>
      </c>
      <c r="G28" s="443" t="s">
        <v>129</v>
      </c>
      <c r="H28" s="443" t="s">
        <v>129</v>
      </c>
      <c r="I28" s="444" t="s">
        <v>132</v>
      </c>
      <c r="J28" s="448">
        <f>3541.3+592.1</f>
        <v>4133.400000000001</v>
      </c>
      <c r="K28" s="448">
        <v>0</v>
      </c>
      <c r="L28" s="448">
        <v>0</v>
      </c>
      <c r="M28" s="448"/>
      <c r="N28" s="448"/>
      <c r="O28" s="485"/>
      <c r="P28" s="448"/>
      <c r="Q28" s="448"/>
      <c r="R28" s="446">
        <f t="shared" si="1"/>
        <v>4133.400000000001</v>
      </c>
      <c r="S28" s="384" t="s">
        <v>95</v>
      </c>
      <c r="T28" s="342"/>
    </row>
    <row r="29" spans="1:20" ht="41.25" customHeight="1" hidden="1">
      <c r="A29" s="720"/>
      <c r="B29" s="714"/>
      <c r="C29" s="714"/>
      <c r="D29" s="385"/>
      <c r="E29" s="443"/>
      <c r="F29" s="443"/>
      <c r="G29" s="447"/>
      <c r="H29" s="443"/>
      <c r="I29" s="447"/>
      <c r="J29" s="450">
        <f>J28</f>
        <v>4133.400000000001</v>
      </c>
      <c r="K29" s="450">
        <f>K28</f>
        <v>0</v>
      </c>
      <c r="L29" s="450">
        <f>L28</f>
        <v>0</v>
      </c>
      <c r="M29" s="450"/>
      <c r="N29" s="450"/>
      <c r="O29" s="486"/>
      <c r="P29" s="450"/>
      <c r="Q29" s="450"/>
      <c r="R29" s="446">
        <f t="shared" si="1"/>
        <v>4133.400000000001</v>
      </c>
      <c r="S29" s="384"/>
      <c r="T29" s="342"/>
    </row>
    <row r="30" spans="1:20" ht="18.75" customHeight="1" hidden="1">
      <c r="A30" s="720"/>
      <c r="B30" s="714"/>
      <c r="C30" s="714"/>
      <c r="D30" s="365"/>
      <c r="E30" s="451"/>
      <c r="F30" s="451"/>
      <c r="G30" s="451"/>
      <c r="H30" s="452"/>
      <c r="I30" s="451"/>
      <c r="J30" s="451"/>
      <c r="K30" s="451"/>
      <c r="L30" s="451"/>
      <c r="M30" s="451"/>
      <c r="N30" s="451"/>
      <c r="O30" s="487"/>
      <c r="P30" s="451"/>
      <c r="Q30" s="451"/>
      <c r="R30" s="446">
        <f t="shared" si="1"/>
        <v>0</v>
      </c>
      <c r="S30" s="386"/>
      <c r="T30" s="342"/>
    </row>
    <row r="31" spans="1:20" ht="35.25" customHeight="1" hidden="1">
      <c r="A31" s="720"/>
      <c r="B31" s="714"/>
      <c r="C31" s="714"/>
      <c r="D31" s="365"/>
      <c r="E31" s="451"/>
      <c r="F31" s="451"/>
      <c r="G31" s="451"/>
      <c r="H31" s="452"/>
      <c r="I31" s="451"/>
      <c r="J31" s="453">
        <f>J21+J10</f>
        <v>870.62</v>
      </c>
      <c r="K31" s="453">
        <f>K21+K10</f>
        <v>915.1</v>
      </c>
      <c r="L31" s="453">
        <f>L21+L10</f>
        <v>1655.1</v>
      </c>
      <c r="M31" s="453"/>
      <c r="N31" s="453"/>
      <c r="O31" s="488"/>
      <c r="P31" s="453"/>
      <c r="Q31" s="453"/>
      <c r="R31" s="446">
        <f t="shared" si="1"/>
        <v>3440.8199999999997</v>
      </c>
      <c r="S31" s="386"/>
      <c r="T31" s="342"/>
    </row>
    <row r="32" spans="1:20" ht="58.5" customHeight="1" hidden="1">
      <c r="A32" s="720"/>
      <c r="B32" s="714"/>
      <c r="C32" s="714"/>
      <c r="D32" s="387"/>
      <c r="E32" s="451"/>
      <c r="F32" s="451"/>
      <c r="G32" s="451"/>
      <c r="H32" s="452"/>
      <c r="I32" s="451"/>
      <c r="J32" s="450" t="e">
        <f>J29+J26+#REF!-J31</f>
        <v>#REF!</v>
      </c>
      <c r="K32" s="450" t="e">
        <f>K29+K26+#REF!-K31</f>
        <v>#REF!</v>
      </c>
      <c r="L32" s="450" t="e">
        <f>L29+L26+#REF!-L31</f>
        <v>#REF!</v>
      </c>
      <c r="M32" s="450"/>
      <c r="N32" s="450"/>
      <c r="O32" s="486"/>
      <c r="P32" s="450"/>
      <c r="Q32" s="450"/>
      <c r="R32" s="446" t="e">
        <f t="shared" si="1"/>
        <v>#REF!</v>
      </c>
      <c r="S32" s="386"/>
      <c r="T32" s="342"/>
    </row>
    <row r="33" spans="1:20" ht="305.25" customHeight="1" hidden="1">
      <c r="A33" s="720"/>
      <c r="B33" s="714"/>
      <c r="C33" s="714"/>
      <c r="D33" s="388">
        <v>964</v>
      </c>
      <c r="E33" s="454" t="s">
        <v>105</v>
      </c>
      <c r="F33" s="455" t="s">
        <v>157</v>
      </c>
      <c r="G33" s="456" t="s">
        <v>7</v>
      </c>
      <c r="H33" s="456" t="s">
        <v>192</v>
      </c>
      <c r="I33" s="457" t="s">
        <v>130</v>
      </c>
      <c r="J33" s="458">
        <v>6.5</v>
      </c>
      <c r="K33" s="458">
        <v>0</v>
      </c>
      <c r="L33" s="458">
        <v>0</v>
      </c>
      <c r="M33" s="458">
        <v>0</v>
      </c>
      <c r="N33" s="458">
        <v>0</v>
      </c>
      <c r="O33" s="489">
        <v>0</v>
      </c>
      <c r="P33" s="458"/>
      <c r="Q33" s="458"/>
      <c r="R33" s="446">
        <f t="shared" si="1"/>
        <v>6.5</v>
      </c>
      <c r="S33" s="389"/>
      <c r="T33" s="342"/>
    </row>
    <row r="34" spans="1:20" ht="44.25" customHeight="1">
      <c r="A34" s="710"/>
      <c r="B34" s="715"/>
      <c r="C34" s="714"/>
      <c r="D34" s="353">
        <v>964</v>
      </c>
      <c r="E34" s="441" t="s">
        <v>105</v>
      </c>
      <c r="F34" s="442" t="s">
        <v>157</v>
      </c>
      <c r="G34" s="443" t="s">
        <v>7</v>
      </c>
      <c r="H34" s="443" t="s">
        <v>245</v>
      </c>
      <c r="I34" s="444" t="s">
        <v>132</v>
      </c>
      <c r="J34" s="445">
        <v>632</v>
      </c>
      <c r="K34" s="445">
        <v>658.6</v>
      </c>
      <c r="L34" s="445">
        <v>0</v>
      </c>
      <c r="M34" s="445">
        <v>0</v>
      </c>
      <c r="N34" s="445">
        <v>0</v>
      </c>
      <c r="O34" s="445">
        <v>0</v>
      </c>
      <c r="P34" s="445">
        <v>0</v>
      </c>
      <c r="Q34" s="445">
        <v>0</v>
      </c>
      <c r="R34" s="446">
        <f t="shared" si="1"/>
        <v>1290.6</v>
      </c>
      <c r="S34" s="419"/>
      <c r="T34" s="342"/>
    </row>
    <row r="35" spans="1:20" ht="63" customHeight="1">
      <c r="A35" s="709" t="s">
        <v>150</v>
      </c>
      <c r="B35" s="718" t="s">
        <v>221</v>
      </c>
      <c r="C35" s="714"/>
      <c r="D35" s="390">
        <v>964</v>
      </c>
      <c r="E35" s="459" t="s">
        <v>105</v>
      </c>
      <c r="F35" s="460" t="s">
        <v>157</v>
      </c>
      <c r="G35" s="459" t="s">
        <v>7</v>
      </c>
      <c r="H35" s="461">
        <v>10430</v>
      </c>
      <c r="I35" s="462" t="s">
        <v>130</v>
      </c>
      <c r="J35" s="463">
        <v>0</v>
      </c>
      <c r="K35" s="463">
        <f>240.7-240.7</f>
        <v>0</v>
      </c>
      <c r="L35" s="463">
        <v>0</v>
      </c>
      <c r="M35" s="463">
        <v>0</v>
      </c>
      <c r="N35" s="463">
        <v>671</v>
      </c>
      <c r="O35" s="463">
        <v>0</v>
      </c>
      <c r="P35" s="463">
        <v>0</v>
      </c>
      <c r="Q35" s="463">
        <v>0</v>
      </c>
      <c r="R35" s="446">
        <f t="shared" si="1"/>
        <v>671</v>
      </c>
      <c r="S35" s="419"/>
      <c r="T35" s="342"/>
    </row>
    <row r="36" spans="1:20" s="392" customFormat="1" ht="60.75" customHeight="1">
      <c r="A36" s="710"/>
      <c r="B36" s="719"/>
      <c r="C36" s="715"/>
      <c r="D36" s="390">
        <v>964</v>
      </c>
      <c r="E36" s="459" t="s">
        <v>105</v>
      </c>
      <c r="F36" s="460" t="s">
        <v>157</v>
      </c>
      <c r="G36" s="459" t="s">
        <v>7</v>
      </c>
      <c r="H36" s="459" t="s">
        <v>222</v>
      </c>
      <c r="I36" s="462" t="s">
        <v>130</v>
      </c>
      <c r="J36" s="463">
        <v>0</v>
      </c>
      <c r="K36" s="463">
        <v>0</v>
      </c>
      <c r="L36" s="463">
        <v>240.7</v>
      </c>
      <c r="M36" s="463">
        <v>382.2</v>
      </c>
      <c r="N36" s="463">
        <v>0</v>
      </c>
      <c r="O36" s="463">
        <v>0</v>
      </c>
      <c r="P36" s="463">
        <v>0</v>
      </c>
      <c r="Q36" s="463">
        <v>0</v>
      </c>
      <c r="R36" s="446">
        <f t="shared" si="1"/>
        <v>622.9</v>
      </c>
      <c r="S36" s="391"/>
      <c r="T36" s="342"/>
    </row>
    <row r="37" spans="1:20" s="392" customFormat="1" ht="60.75" customHeight="1">
      <c r="A37" s="393" t="s">
        <v>284</v>
      </c>
      <c r="B37" s="384" t="s">
        <v>164</v>
      </c>
      <c r="C37" s="394"/>
      <c r="D37" s="390">
        <v>964</v>
      </c>
      <c r="E37" s="459" t="s">
        <v>105</v>
      </c>
      <c r="F37" s="460" t="s">
        <v>157</v>
      </c>
      <c r="G37" s="459" t="s">
        <v>7</v>
      </c>
      <c r="H37" s="461">
        <v>7701</v>
      </c>
      <c r="I37" s="462" t="s">
        <v>130</v>
      </c>
      <c r="J37" s="463">
        <v>350</v>
      </c>
      <c r="K37" s="463">
        <v>0</v>
      </c>
      <c r="L37" s="463">
        <v>0</v>
      </c>
      <c r="M37" s="463">
        <v>0</v>
      </c>
      <c r="N37" s="463">
        <v>0</v>
      </c>
      <c r="O37" s="463">
        <v>0</v>
      </c>
      <c r="P37" s="463">
        <v>0</v>
      </c>
      <c r="Q37" s="463">
        <v>0</v>
      </c>
      <c r="R37" s="446">
        <f t="shared" si="1"/>
        <v>350</v>
      </c>
      <c r="S37" s="391"/>
      <c r="T37" s="342"/>
    </row>
    <row r="38" spans="1:20" s="392" customFormat="1" ht="73.5" customHeight="1">
      <c r="A38" s="393" t="s">
        <v>285</v>
      </c>
      <c r="B38" s="395" t="s">
        <v>167</v>
      </c>
      <c r="C38" s="394"/>
      <c r="D38" s="390">
        <v>964</v>
      </c>
      <c r="E38" s="459" t="s">
        <v>105</v>
      </c>
      <c r="F38" s="460" t="s">
        <v>157</v>
      </c>
      <c r="G38" s="459" t="s">
        <v>7</v>
      </c>
      <c r="H38" s="461">
        <v>8857</v>
      </c>
      <c r="I38" s="462" t="s">
        <v>130</v>
      </c>
      <c r="J38" s="463">
        <v>3.5</v>
      </c>
      <c r="K38" s="463">
        <v>0</v>
      </c>
      <c r="L38" s="463">
        <v>0</v>
      </c>
      <c r="M38" s="463">
        <v>0</v>
      </c>
      <c r="N38" s="463">
        <v>0</v>
      </c>
      <c r="O38" s="463">
        <v>0</v>
      </c>
      <c r="P38" s="463">
        <v>0</v>
      </c>
      <c r="Q38" s="463">
        <v>0</v>
      </c>
      <c r="R38" s="446">
        <f t="shared" si="1"/>
        <v>3.5</v>
      </c>
      <c r="S38" s="391"/>
      <c r="T38" s="342"/>
    </row>
    <row r="39" spans="1:20" s="392" customFormat="1" ht="222" customHeight="1">
      <c r="A39" s="396" t="s">
        <v>286</v>
      </c>
      <c r="B39" s="397" t="s">
        <v>191</v>
      </c>
      <c r="C39" s="417"/>
      <c r="D39" s="398">
        <v>964</v>
      </c>
      <c r="E39" s="464" t="s">
        <v>105</v>
      </c>
      <c r="F39" s="465" t="s">
        <v>157</v>
      </c>
      <c r="G39" s="464" t="s">
        <v>7</v>
      </c>
      <c r="H39" s="466">
        <v>1022</v>
      </c>
      <c r="I39" s="467" t="s">
        <v>130</v>
      </c>
      <c r="J39" s="468">
        <v>6.5</v>
      </c>
      <c r="K39" s="468">
        <v>0</v>
      </c>
      <c r="L39" s="468">
        <v>0</v>
      </c>
      <c r="M39" s="468">
        <v>0</v>
      </c>
      <c r="N39" s="468">
        <v>0</v>
      </c>
      <c r="O39" s="468">
        <v>0</v>
      </c>
      <c r="P39" s="468">
        <v>0</v>
      </c>
      <c r="Q39" s="468">
        <v>0</v>
      </c>
      <c r="R39" s="446">
        <f t="shared" si="1"/>
        <v>6.5</v>
      </c>
      <c r="S39" s="399"/>
      <c r="T39" s="342"/>
    </row>
    <row r="40" spans="1:20" s="392" customFormat="1" ht="96" customHeight="1">
      <c r="A40" s="393" t="s">
        <v>287</v>
      </c>
      <c r="B40" s="400" t="s">
        <v>289</v>
      </c>
      <c r="C40" s="394"/>
      <c r="D40" s="390">
        <v>964</v>
      </c>
      <c r="E40" s="443" t="s">
        <v>105</v>
      </c>
      <c r="F40" s="442" t="s">
        <v>157</v>
      </c>
      <c r="G40" s="443" t="s">
        <v>7</v>
      </c>
      <c r="H40" s="443" t="s">
        <v>290</v>
      </c>
      <c r="I40" s="444" t="s">
        <v>132</v>
      </c>
      <c r="J40" s="463"/>
      <c r="K40" s="463"/>
      <c r="L40" s="463"/>
      <c r="M40" s="463">
        <v>86.5</v>
      </c>
      <c r="N40" s="463"/>
      <c r="O40" s="463"/>
      <c r="P40" s="463">
        <v>0</v>
      </c>
      <c r="Q40" s="463">
        <v>0</v>
      </c>
      <c r="R40" s="446">
        <f t="shared" si="1"/>
        <v>86.5</v>
      </c>
      <c r="S40" s="391"/>
      <c r="T40" s="342"/>
    </row>
    <row r="41" spans="1:20" s="392" customFormat="1" ht="114.75" customHeight="1">
      <c r="A41" s="393" t="s">
        <v>288</v>
      </c>
      <c r="B41" s="400" t="s">
        <v>291</v>
      </c>
      <c r="C41" s="394"/>
      <c r="D41" s="345" t="s">
        <v>128</v>
      </c>
      <c r="E41" s="443" t="s">
        <v>105</v>
      </c>
      <c r="F41" s="442" t="s">
        <v>157</v>
      </c>
      <c r="G41" s="443" t="s">
        <v>7</v>
      </c>
      <c r="H41" s="443" t="s">
        <v>292</v>
      </c>
      <c r="I41" s="444" t="s">
        <v>132</v>
      </c>
      <c r="J41" s="463"/>
      <c r="K41" s="463"/>
      <c r="L41" s="463"/>
      <c r="M41" s="463">
        <v>10</v>
      </c>
      <c r="N41" s="463"/>
      <c r="O41" s="463"/>
      <c r="P41" s="463">
        <v>0</v>
      </c>
      <c r="Q41" s="463">
        <v>0</v>
      </c>
      <c r="R41" s="446">
        <f t="shared" si="1"/>
        <v>10</v>
      </c>
      <c r="S41" s="391"/>
      <c r="T41" s="342"/>
    </row>
    <row r="42" spans="1:19" s="392" customFormat="1" ht="131.25">
      <c r="A42" s="393" t="s">
        <v>315</v>
      </c>
      <c r="B42" s="395" t="s">
        <v>316</v>
      </c>
      <c r="C42" s="394"/>
      <c r="D42" s="390">
        <v>964</v>
      </c>
      <c r="E42" s="459" t="s">
        <v>105</v>
      </c>
      <c r="F42" s="442" t="s">
        <v>157</v>
      </c>
      <c r="G42" s="443" t="s">
        <v>7</v>
      </c>
      <c r="H42" s="443" t="s">
        <v>317</v>
      </c>
      <c r="I42" s="444" t="s">
        <v>132</v>
      </c>
      <c r="J42" s="469"/>
      <c r="K42" s="463"/>
      <c r="L42" s="463"/>
      <c r="M42" s="463">
        <v>220</v>
      </c>
      <c r="N42" s="463"/>
      <c r="O42" s="463"/>
      <c r="P42" s="463"/>
      <c r="Q42" s="463"/>
      <c r="R42" s="446">
        <f t="shared" si="1"/>
        <v>220</v>
      </c>
      <c r="S42" s="391"/>
    </row>
    <row r="43" spans="1:22" s="392" customFormat="1" ht="118.5" customHeight="1">
      <c r="A43" s="393" t="s">
        <v>326</v>
      </c>
      <c r="B43" s="395" t="s">
        <v>327</v>
      </c>
      <c r="C43" s="394"/>
      <c r="D43" s="390">
        <v>964</v>
      </c>
      <c r="E43" s="443" t="s">
        <v>105</v>
      </c>
      <c r="F43" s="442" t="s">
        <v>157</v>
      </c>
      <c r="G43" s="443" t="s">
        <v>7</v>
      </c>
      <c r="H43" s="443" t="s">
        <v>420</v>
      </c>
      <c r="I43" s="444" t="s">
        <v>132</v>
      </c>
      <c r="J43" s="470"/>
      <c r="K43" s="463"/>
      <c r="L43" s="463"/>
      <c r="M43" s="463"/>
      <c r="N43" s="471">
        <v>165.2</v>
      </c>
      <c r="O43" s="490">
        <v>162.6</v>
      </c>
      <c r="P43" s="490">
        <v>162.6</v>
      </c>
      <c r="Q43" s="490">
        <v>162.6</v>
      </c>
      <c r="R43" s="446">
        <f t="shared" si="1"/>
        <v>653</v>
      </c>
      <c r="S43" s="391"/>
      <c r="T43" s="401" t="s">
        <v>433</v>
      </c>
      <c r="V43" s="402">
        <f>N20+N35+N44</f>
        <v>1755.6000000000001</v>
      </c>
    </row>
    <row r="44" spans="1:22" s="392" customFormat="1" ht="75">
      <c r="A44" s="393" t="s">
        <v>328</v>
      </c>
      <c r="B44" s="395" t="s">
        <v>329</v>
      </c>
      <c r="C44" s="394"/>
      <c r="D44" s="390">
        <v>964</v>
      </c>
      <c r="E44" s="443" t="s">
        <v>105</v>
      </c>
      <c r="F44" s="442" t="s">
        <v>157</v>
      </c>
      <c r="G44" s="443" t="s">
        <v>7</v>
      </c>
      <c r="H44" s="443" t="s">
        <v>330</v>
      </c>
      <c r="I44" s="444" t="s">
        <v>130</v>
      </c>
      <c r="J44" s="470"/>
      <c r="K44" s="463"/>
      <c r="L44" s="463"/>
      <c r="M44" s="463"/>
      <c r="N44" s="463">
        <v>258.7</v>
      </c>
      <c r="O44" s="463"/>
      <c r="P44" s="463"/>
      <c r="Q44" s="463"/>
      <c r="R44" s="446">
        <f t="shared" si="1"/>
        <v>258.7</v>
      </c>
      <c r="S44" s="391"/>
      <c r="T44" s="401" t="s">
        <v>434</v>
      </c>
      <c r="V44" s="402">
        <f>N9-N45-V43</f>
        <v>9501.9</v>
      </c>
    </row>
    <row r="45" spans="1:19" s="392" customFormat="1" ht="27" customHeight="1">
      <c r="A45" s="393" t="s">
        <v>332</v>
      </c>
      <c r="B45" s="395" t="s">
        <v>76</v>
      </c>
      <c r="C45" s="394"/>
      <c r="D45" s="390"/>
      <c r="E45" s="443"/>
      <c r="F45" s="442"/>
      <c r="G45" s="443"/>
      <c r="H45" s="443"/>
      <c r="I45" s="444"/>
      <c r="J45" s="463" t="s">
        <v>423</v>
      </c>
      <c r="K45" s="463">
        <v>311.6</v>
      </c>
      <c r="L45" s="463">
        <v>162.2</v>
      </c>
      <c r="M45" s="463">
        <v>275.5</v>
      </c>
      <c r="N45" s="463">
        <v>593.5</v>
      </c>
      <c r="O45" s="463">
        <v>149.8</v>
      </c>
      <c r="P45" s="463">
        <v>149.8</v>
      </c>
      <c r="Q45" s="463">
        <v>149.8</v>
      </c>
      <c r="R45" s="446">
        <f t="shared" si="1"/>
        <v>1792.1999999999998</v>
      </c>
      <c r="S45" s="391"/>
    </row>
    <row r="46" spans="1:19" s="392" customFormat="1" ht="39" customHeight="1">
      <c r="A46" s="403"/>
      <c r="B46" s="404"/>
      <c r="C46" s="405"/>
      <c r="D46" s="406"/>
      <c r="E46" s="407"/>
      <c r="F46" s="408"/>
      <c r="G46" s="409"/>
      <c r="H46" s="409"/>
      <c r="I46" s="410"/>
      <c r="J46" s="411"/>
      <c r="K46" s="412"/>
      <c r="L46" s="412"/>
      <c r="M46" s="412"/>
      <c r="N46" s="412"/>
      <c r="O46" s="412"/>
      <c r="P46" s="412"/>
      <c r="Q46" s="412"/>
      <c r="R46" s="412"/>
      <c r="S46" s="413"/>
    </row>
    <row r="47" spans="1:19" ht="48.75" customHeight="1">
      <c r="A47" s="705" t="s">
        <v>266</v>
      </c>
      <c r="B47" s="705"/>
      <c r="C47" s="705"/>
      <c r="D47" s="705"/>
      <c r="E47" s="289"/>
      <c r="F47" s="289"/>
      <c r="G47" s="289"/>
      <c r="H47" s="289"/>
      <c r="I47" s="289"/>
      <c r="J47" s="414"/>
      <c r="K47" s="289"/>
      <c r="L47" s="697" t="s">
        <v>201</v>
      </c>
      <c r="M47" s="697"/>
      <c r="N47" s="697"/>
      <c r="O47" s="697"/>
      <c r="P47" s="697"/>
      <c r="Q47" s="697"/>
      <c r="R47" s="697"/>
      <c r="S47" s="697"/>
    </row>
  </sheetData>
  <sheetProtection/>
  <mergeCells count="41">
    <mergeCell ref="I2:K2"/>
    <mergeCell ref="L2:S2"/>
    <mergeCell ref="A3:S3"/>
    <mergeCell ref="A5:A7"/>
    <mergeCell ref="D6:D7"/>
    <mergeCell ref="B15:B16"/>
    <mergeCell ref="B13:B14"/>
    <mergeCell ref="S5:S7"/>
    <mergeCell ref="D5:I5"/>
    <mergeCell ref="N6:N7"/>
    <mergeCell ref="L1:S1"/>
    <mergeCell ref="B35:B36"/>
    <mergeCell ref="A35:A36"/>
    <mergeCell ref="A11:A12"/>
    <mergeCell ref="A13:A14"/>
    <mergeCell ref="A15:A16"/>
    <mergeCell ref="M6:M7"/>
    <mergeCell ref="B5:B7"/>
    <mergeCell ref="B21:B34"/>
    <mergeCell ref="A21:A34"/>
    <mergeCell ref="A47:D47"/>
    <mergeCell ref="L47:S47"/>
    <mergeCell ref="E6:E7"/>
    <mergeCell ref="F6:H7"/>
    <mergeCell ref="S11:S15"/>
    <mergeCell ref="C11:C36"/>
    <mergeCell ref="R6:R7"/>
    <mergeCell ref="O6:O7"/>
    <mergeCell ref="A17:A18"/>
    <mergeCell ref="B19:B20"/>
    <mergeCell ref="I6:I7"/>
    <mergeCell ref="J6:J7"/>
    <mergeCell ref="L6:L7"/>
    <mergeCell ref="Q6:Q7"/>
    <mergeCell ref="A19:A20"/>
    <mergeCell ref="B17:B18"/>
    <mergeCell ref="J5:R5"/>
    <mergeCell ref="B11:B12"/>
    <mergeCell ref="C5:C7"/>
    <mergeCell ref="K6:K7"/>
    <mergeCell ref="P6:P7"/>
  </mergeCells>
  <printOptions/>
  <pageMargins left="0.15748031496062992" right="0.15748031496062992" top="0.5905511811023623" bottom="0.5905511811023623" header="0.5118110236220472" footer="0.5118110236220472"/>
  <pageSetup horizontalDpi="180" verticalDpi="180" orientation="landscape" paperSize="9" scale="45" r:id="rId1"/>
  <rowBreaks count="1" manualBreakCount="1">
    <brk id="35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55" zoomScaleNormal="60" zoomScaleSheetLayoutView="55" zoomScalePageLayoutView="0" workbookViewId="0" topLeftCell="A1">
      <selection activeCell="A30" sqref="A30:IV30"/>
    </sheetView>
  </sheetViews>
  <sheetFormatPr defaultColWidth="17.421875" defaultRowHeight="114" customHeight="1"/>
  <cols>
    <col min="1" max="1" width="42.57421875" style="253" customWidth="1"/>
    <col min="2" max="2" width="17.421875" style="253" customWidth="1"/>
    <col min="3" max="3" width="7.00390625" style="253" customWidth="1"/>
    <col min="4" max="4" width="7.421875" style="253" customWidth="1"/>
    <col min="5" max="5" width="6.140625" style="253" customWidth="1"/>
    <col min="6" max="6" width="5.7109375" style="253" customWidth="1"/>
    <col min="7" max="7" width="10.28125" style="254" customWidth="1"/>
    <col min="8" max="8" width="7.7109375" style="253" customWidth="1"/>
    <col min="9" max="9" width="13.140625" style="253" customWidth="1"/>
    <col min="10" max="10" width="10.28125" style="253" customWidth="1"/>
    <col min="11" max="11" width="11.8515625" style="253" customWidth="1"/>
    <col min="12" max="12" width="11.00390625" style="253" customWidth="1"/>
    <col min="13" max="13" width="13.28125" style="253" customWidth="1"/>
    <col min="14" max="16" width="12.28125" style="253" customWidth="1"/>
    <col min="17" max="17" width="16.7109375" style="253" customWidth="1"/>
    <col min="18" max="18" width="31.00390625" style="253" customWidth="1"/>
    <col min="19" max="16384" width="17.421875" style="253" customWidth="1"/>
  </cols>
  <sheetData>
    <row r="1" spans="11:18" ht="114" customHeight="1">
      <c r="K1" s="695" t="s">
        <v>418</v>
      </c>
      <c r="L1" s="696"/>
      <c r="M1" s="696"/>
      <c r="N1" s="696"/>
      <c r="O1" s="696"/>
      <c r="P1" s="696"/>
      <c r="Q1" s="696"/>
      <c r="R1" s="696"/>
    </row>
    <row r="2" spans="1:18" ht="114" customHeight="1">
      <c r="A2" s="255"/>
      <c r="B2" s="255"/>
      <c r="C2" s="255"/>
      <c r="D2" s="256"/>
      <c r="E2" s="256"/>
      <c r="F2" s="256"/>
      <c r="G2" s="257"/>
      <c r="H2" s="684"/>
      <c r="I2" s="685"/>
      <c r="J2" s="685"/>
      <c r="K2" s="686" t="s">
        <v>308</v>
      </c>
      <c r="L2" s="686"/>
      <c r="M2" s="686"/>
      <c r="N2" s="686"/>
      <c r="O2" s="686"/>
      <c r="P2" s="686"/>
      <c r="Q2" s="686"/>
      <c r="R2" s="686"/>
    </row>
    <row r="3" spans="1:18" ht="108" customHeight="1">
      <c r="A3" s="734" t="s">
        <v>145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</row>
    <row r="4" spans="1:18" ht="114" customHeight="1" hidden="1">
      <c r="A4" s="258"/>
      <c r="B4" s="258"/>
      <c r="C4" s="258"/>
      <c r="D4" s="256"/>
      <c r="E4" s="256"/>
      <c r="F4" s="256"/>
      <c r="G4" s="257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</row>
    <row r="5" spans="1:18" s="259" customFormat="1" ht="114" customHeight="1">
      <c r="A5" s="730" t="s">
        <v>80</v>
      </c>
      <c r="B5" s="730" t="s">
        <v>172</v>
      </c>
      <c r="C5" s="730" t="s">
        <v>48</v>
      </c>
      <c r="D5" s="730"/>
      <c r="E5" s="730"/>
      <c r="F5" s="730"/>
      <c r="G5" s="730"/>
      <c r="H5" s="730"/>
      <c r="I5" s="730" t="s">
        <v>81</v>
      </c>
      <c r="J5" s="730"/>
      <c r="K5" s="730"/>
      <c r="L5" s="730"/>
      <c r="M5" s="730"/>
      <c r="N5" s="730"/>
      <c r="O5" s="730"/>
      <c r="P5" s="730"/>
      <c r="Q5" s="730"/>
      <c r="R5" s="730" t="s">
        <v>82</v>
      </c>
    </row>
    <row r="6" spans="1:18" s="259" customFormat="1" ht="111" customHeight="1">
      <c r="A6" s="730"/>
      <c r="B6" s="730"/>
      <c r="C6" s="730" t="s">
        <v>172</v>
      </c>
      <c r="D6" s="730" t="s">
        <v>45</v>
      </c>
      <c r="E6" s="730" t="s">
        <v>44</v>
      </c>
      <c r="F6" s="730"/>
      <c r="G6" s="730"/>
      <c r="H6" s="730" t="s">
        <v>43</v>
      </c>
      <c r="I6" s="730" t="s">
        <v>33</v>
      </c>
      <c r="J6" s="708" t="s">
        <v>236</v>
      </c>
      <c r="K6" s="708" t="s">
        <v>31</v>
      </c>
      <c r="L6" s="708" t="s">
        <v>239</v>
      </c>
      <c r="M6" s="731" t="s">
        <v>238</v>
      </c>
      <c r="N6" s="731" t="s">
        <v>237</v>
      </c>
      <c r="O6" s="260" t="s">
        <v>121</v>
      </c>
      <c r="P6" s="334" t="s">
        <v>120</v>
      </c>
      <c r="Q6" s="730" t="s">
        <v>430</v>
      </c>
      <c r="R6" s="730"/>
    </row>
    <row r="7" spans="1:18" s="259" customFormat="1" ht="51" customHeight="1" hidden="1">
      <c r="A7" s="730"/>
      <c r="B7" s="730"/>
      <c r="C7" s="730"/>
      <c r="D7" s="730"/>
      <c r="E7" s="730"/>
      <c r="F7" s="730"/>
      <c r="G7" s="730"/>
      <c r="H7" s="730"/>
      <c r="I7" s="730"/>
      <c r="J7" s="708"/>
      <c r="K7" s="708"/>
      <c r="L7" s="708"/>
      <c r="M7" s="732"/>
      <c r="N7" s="732"/>
      <c r="O7" s="261"/>
      <c r="P7" s="335"/>
      <c r="Q7" s="730"/>
      <c r="R7" s="730"/>
    </row>
    <row r="8" spans="1:18" ht="114" customHeight="1">
      <c r="A8" s="262" t="s">
        <v>83</v>
      </c>
      <c r="B8" s="263" t="s">
        <v>84</v>
      </c>
      <c r="C8" s="264">
        <v>964</v>
      </c>
      <c r="D8" s="264" t="s">
        <v>85</v>
      </c>
      <c r="E8" s="264" t="s">
        <v>85</v>
      </c>
      <c r="F8" s="264" t="s">
        <v>85</v>
      </c>
      <c r="G8" s="265" t="s">
        <v>85</v>
      </c>
      <c r="H8" s="264" t="s">
        <v>85</v>
      </c>
      <c r="I8" s="126">
        <f>I9+I14</f>
        <v>17259.451</v>
      </c>
      <c r="J8" s="126">
        <f>J9+J14</f>
        <v>15169.133</v>
      </c>
      <c r="K8" s="126">
        <f>K9+K14</f>
        <v>16271.446</v>
      </c>
      <c r="L8" s="126"/>
      <c r="M8" s="126"/>
      <c r="N8" s="126"/>
      <c r="O8" s="126"/>
      <c r="P8" s="126"/>
      <c r="Q8" s="126">
        <f>K8+J8+I8</f>
        <v>48700.03</v>
      </c>
      <c r="R8" s="264" t="s">
        <v>85</v>
      </c>
    </row>
    <row r="9" spans="1:18" ht="114" customHeight="1">
      <c r="A9" s="262" t="s">
        <v>86</v>
      </c>
      <c r="B9" s="263"/>
      <c r="C9" s="264">
        <v>964</v>
      </c>
      <c r="D9" s="264" t="s">
        <v>129</v>
      </c>
      <c r="E9" s="264" t="s">
        <v>129</v>
      </c>
      <c r="F9" s="264" t="s">
        <v>129</v>
      </c>
      <c r="G9" s="265" t="s">
        <v>129</v>
      </c>
      <c r="H9" s="264" t="s">
        <v>129</v>
      </c>
      <c r="I9" s="126">
        <f>I10+I11+I12</f>
        <v>5336.251</v>
      </c>
      <c r="J9" s="126">
        <f>J10+J11+J12</f>
        <v>796.133</v>
      </c>
      <c r="K9" s="126">
        <f>K10+K11+K12</f>
        <v>838.668</v>
      </c>
      <c r="L9" s="126"/>
      <c r="M9" s="126"/>
      <c r="N9" s="126"/>
      <c r="O9" s="126"/>
      <c r="P9" s="126"/>
      <c r="Q9" s="126">
        <f>SUM(I9:K9)</f>
        <v>6971.052</v>
      </c>
      <c r="R9" s="264"/>
    </row>
    <row r="10" spans="1:18" ht="114" customHeight="1">
      <c r="A10" s="266" t="s">
        <v>137</v>
      </c>
      <c r="B10" s="263" t="s">
        <v>84</v>
      </c>
      <c r="C10" s="267">
        <v>964</v>
      </c>
      <c r="D10" s="268" t="s">
        <v>106</v>
      </c>
      <c r="E10" s="267" t="s">
        <v>129</v>
      </c>
      <c r="F10" s="269" t="s">
        <v>129</v>
      </c>
      <c r="G10" s="269" t="s">
        <v>129</v>
      </c>
      <c r="H10" s="269" t="s">
        <v>130</v>
      </c>
      <c r="I10" s="124">
        <v>386.7</v>
      </c>
      <c r="J10" s="124">
        <v>425.355</v>
      </c>
      <c r="K10" s="124">
        <v>467.89</v>
      </c>
      <c r="L10" s="124"/>
      <c r="M10" s="124"/>
      <c r="N10" s="124"/>
      <c r="O10" s="124"/>
      <c r="P10" s="124"/>
      <c r="Q10" s="124">
        <f>K10+J10+I10</f>
        <v>1279.945</v>
      </c>
      <c r="R10" s="270" t="s">
        <v>87</v>
      </c>
    </row>
    <row r="11" spans="1:18" ht="69.75" customHeight="1">
      <c r="A11" s="729" t="s">
        <v>136</v>
      </c>
      <c r="B11" s="733" t="s">
        <v>84</v>
      </c>
      <c r="C11" s="267">
        <v>964</v>
      </c>
      <c r="D11" s="268" t="s">
        <v>107</v>
      </c>
      <c r="E11" s="269" t="s">
        <v>129</v>
      </c>
      <c r="F11" s="269" t="s">
        <v>129</v>
      </c>
      <c r="G11" s="269" t="s">
        <v>129</v>
      </c>
      <c r="H11" s="269" t="s">
        <v>130</v>
      </c>
      <c r="I11" s="124">
        <f>357.536</f>
        <v>357.536</v>
      </c>
      <c r="J11" s="124">
        <f>370.778</f>
        <v>370.778</v>
      </c>
      <c r="K11" s="124">
        <f>370.778</f>
        <v>370.778</v>
      </c>
      <c r="L11" s="124"/>
      <c r="M11" s="124"/>
      <c r="N11" s="124"/>
      <c r="O11" s="124"/>
      <c r="P11" s="124"/>
      <c r="Q11" s="124">
        <f>K11+J11+I11</f>
        <v>1099.092</v>
      </c>
      <c r="R11" s="266" t="s">
        <v>88</v>
      </c>
    </row>
    <row r="12" spans="1:18" ht="84.75" customHeight="1">
      <c r="A12" s="729"/>
      <c r="B12" s="733"/>
      <c r="C12" s="267">
        <v>964</v>
      </c>
      <c r="D12" s="268" t="s">
        <v>107</v>
      </c>
      <c r="E12" s="269" t="s">
        <v>129</v>
      </c>
      <c r="F12" s="269" t="s">
        <v>129</v>
      </c>
      <c r="G12" s="269" t="s">
        <v>129</v>
      </c>
      <c r="H12" s="269" t="s">
        <v>132</v>
      </c>
      <c r="I12" s="124">
        <v>4592.015</v>
      </c>
      <c r="J12" s="124">
        <v>0</v>
      </c>
      <c r="K12" s="124">
        <v>0</v>
      </c>
      <c r="L12" s="124"/>
      <c r="M12" s="124"/>
      <c r="N12" s="124"/>
      <c r="O12" s="124"/>
      <c r="P12" s="124"/>
      <c r="Q12" s="124">
        <f>I12</f>
        <v>4592.015</v>
      </c>
      <c r="R12" s="266"/>
    </row>
    <row r="13" spans="1:19" ht="63.75" customHeight="1">
      <c r="A13" s="262" t="s">
        <v>146</v>
      </c>
      <c r="B13" s="733" t="s">
        <v>84</v>
      </c>
      <c r="C13" s="267"/>
      <c r="D13" s="268"/>
      <c r="E13" s="269"/>
      <c r="F13" s="269"/>
      <c r="G13" s="269"/>
      <c r="H13" s="269"/>
      <c r="I13" s="126">
        <f>I15+I16+I18+I19+I20+I21+I22+I23+I26+I27+I28+I29+I30+I31+I32+I33+I34+I35</f>
        <v>11923.2</v>
      </c>
      <c r="J13" s="126">
        <f>J15+J16+J18+J19+J20+J21+J22+J23+J26+J27+J28+J29+J30+J31+J32+J33+J34+J35</f>
        <v>14373</v>
      </c>
      <c r="K13" s="126">
        <f aca="true" t="shared" si="0" ref="K13:P13">K14</f>
        <v>15432.778</v>
      </c>
      <c r="L13" s="126">
        <f t="shared" si="0"/>
        <v>14178.100000000002</v>
      </c>
      <c r="M13" s="126">
        <f t="shared" si="0"/>
        <v>0</v>
      </c>
      <c r="N13" s="126">
        <f t="shared" si="0"/>
        <v>0</v>
      </c>
      <c r="O13" s="126">
        <f t="shared" si="0"/>
        <v>0</v>
      </c>
      <c r="P13" s="126">
        <f t="shared" si="0"/>
        <v>0</v>
      </c>
      <c r="Q13" s="126">
        <f>O13+N13+M13+L13+K13+J13+I13</f>
        <v>55907.07800000001</v>
      </c>
      <c r="R13" s="271"/>
      <c r="S13" s="272"/>
    </row>
    <row r="14" spans="1:19" ht="114" customHeight="1">
      <c r="A14" s="273" t="s">
        <v>384</v>
      </c>
      <c r="B14" s="733"/>
      <c r="C14" s="267"/>
      <c r="D14" s="268"/>
      <c r="E14" s="269"/>
      <c r="F14" s="267"/>
      <c r="G14" s="269"/>
      <c r="H14" s="269"/>
      <c r="I14" s="126">
        <f aca="true" t="shared" si="1" ref="I14:O14">I15+I16+I18+I19+I20+I21+I22+I23+I26+I27+I28+I29+I30+I32+I33+I34+I35+I36</f>
        <v>11923.2</v>
      </c>
      <c r="J14" s="126">
        <f t="shared" si="1"/>
        <v>14373</v>
      </c>
      <c r="K14" s="126">
        <f t="shared" si="1"/>
        <v>15432.778</v>
      </c>
      <c r="L14" s="126">
        <f>L15+L16+L17+L18+L19+L20+L21+L22+L23+L26+L27+L28+L29+L30+L32+L33+L34+L35+L36+L37+L38+L39</f>
        <v>14178.100000000002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>P15+P16+P18+P19+P20+P21+P22+P23+P26+P27+P28+P29+P30+P32+P33+P34+P35+P36</f>
        <v>0</v>
      </c>
      <c r="Q14" s="126">
        <f>O14+N14+M14+L14+K14+J14+I14</f>
        <v>55907.07800000001</v>
      </c>
      <c r="R14" s="270"/>
      <c r="S14" s="272"/>
    </row>
    <row r="15" spans="1:19" ht="46.5" customHeight="1">
      <c r="A15" s="725" t="s">
        <v>246</v>
      </c>
      <c r="B15" s="729" t="s">
        <v>84</v>
      </c>
      <c r="C15" s="267">
        <v>964</v>
      </c>
      <c r="D15" s="268" t="s">
        <v>281</v>
      </c>
      <c r="E15" s="269" t="s">
        <v>157</v>
      </c>
      <c r="F15" s="269" t="s">
        <v>5</v>
      </c>
      <c r="G15" s="269" t="s">
        <v>202</v>
      </c>
      <c r="H15" s="269" t="s">
        <v>131</v>
      </c>
      <c r="I15" s="124">
        <v>0</v>
      </c>
      <c r="J15" s="124">
        <v>0</v>
      </c>
      <c r="K15" s="124">
        <v>11940.2</v>
      </c>
      <c r="L15" s="124">
        <f>11677.2+51</f>
        <v>11728.2</v>
      </c>
      <c r="M15" s="124">
        <v>0</v>
      </c>
      <c r="N15" s="124">
        <v>0</v>
      </c>
      <c r="O15" s="124">
        <v>0</v>
      </c>
      <c r="P15" s="124">
        <v>0</v>
      </c>
      <c r="Q15" s="126">
        <f>O15+N15+M15+L15+K15+J15+I15</f>
        <v>23668.4</v>
      </c>
      <c r="R15" s="728"/>
      <c r="S15" s="272">
        <f>Q15+Q16+Q18+Q19+Q20+Q21+Q22+Q23+Q26+Q27+Q28+Q29+Q30+Q32+Q33+Q34+Q35+Q36</f>
        <v>55203.577999999994</v>
      </c>
    </row>
    <row r="16" spans="1:19" ht="48.75" customHeight="1">
      <c r="A16" s="727"/>
      <c r="B16" s="729"/>
      <c r="C16" s="267">
        <v>964</v>
      </c>
      <c r="D16" s="268" t="s">
        <v>108</v>
      </c>
      <c r="E16" s="269" t="s">
        <v>157</v>
      </c>
      <c r="F16" s="269" t="s">
        <v>5</v>
      </c>
      <c r="G16" s="269" t="s">
        <v>247</v>
      </c>
      <c r="H16" s="269" t="s">
        <v>131</v>
      </c>
      <c r="I16" s="124">
        <v>10908.9</v>
      </c>
      <c r="J16" s="124">
        <v>12006.7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6">
        <f aca="true" t="shared" si="2" ref="Q16:Q39">O16+N16+M16+L16+K16+J16+I16</f>
        <v>22915.6</v>
      </c>
      <c r="R16" s="728"/>
      <c r="S16" s="272"/>
    </row>
    <row r="17" spans="1:19" ht="48.75" customHeight="1">
      <c r="A17" s="726"/>
      <c r="B17" s="729"/>
      <c r="C17" s="269">
        <v>964</v>
      </c>
      <c r="D17" s="269" t="s">
        <v>281</v>
      </c>
      <c r="E17" s="269" t="s">
        <v>157</v>
      </c>
      <c r="F17" s="269" t="s">
        <v>5</v>
      </c>
      <c r="G17" s="269" t="s">
        <v>202</v>
      </c>
      <c r="H17" s="269" t="s">
        <v>166</v>
      </c>
      <c r="I17" s="124"/>
      <c r="J17" s="124"/>
      <c r="K17" s="124"/>
      <c r="L17" s="124">
        <f>252.6-51</f>
        <v>201.6</v>
      </c>
      <c r="M17" s="124">
        <v>0</v>
      </c>
      <c r="N17" s="124">
        <v>0</v>
      </c>
      <c r="O17" s="124">
        <v>0</v>
      </c>
      <c r="P17" s="124">
        <v>0</v>
      </c>
      <c r="Q17" s="126">
        <f t="shared" si="2"/>
        <v>201.6</v>
      </c>
      <c r="R17" s="728"/>
      <c r="S17" s="272"/>
    </row>
    <row r="18" spans="1:19" ht="50.25" customHeight="1">
      <c r="A18" s="725" t="s">
        <v>249</v>
      </c>
      <c r="B18" s="729"/>
      <c r="C18" s="267">
        <v>964</v>
      </c>
      <c r="D18" s="268" t="s">
        <v>281</v>
      </c>
      <c r="E18" s="269" t="s">
        <v>157</v>
      </c>
      <c r="F18" s="269" t="s">
        <v>5</v>
      </c>
      <c r="G18" s="269" t="s">
        <v>196</v>
      </c>
      <c r="H18" s="269" t="s">
        <v>131</v>
      </c>
      <c r="I18" s="124">
        <v>0</v>
      </c>
      <c r="J18" s="124">
        <v>0</v>
      </c>
      <c r="K18" s="124">
        <v>1314.2</v>
      </c>
      <c r="L18" s="124">
        <v>1356</v>
      </c>
      <c r="M18" s="124">
        <v>0</v>
      </c>
      <c r="N18" s="124">
        <v>0</v>
      </c>
      <c r="O18" s="124">
        <v>0</v>
      </c>
      <c r="P18" s="124">
        <v>0</v>
      </c>
      <c r="Q18" s="126">
        <f t="shared" si="2"/>
        <v>2670.2</v>
      </c>
      <c r="R18" s="728"/>
      <c r="S18" s="272"/>
    </row>
    <row r="19" spans="1:19" ht="50.25" customHeight="1">
      <c r="A19" s="726"/>
      <c r="B19" s="729"/>
      <c r="C19" s="267">
        <v>964</v>
      </c>
      <c r="D19" s="268" t="s">
        <v>108</v>
      </c>
      <c r="E19" s="269" t="s">
        <v>157</v>
      </c>
      <c r="F19" s="269" t="s">
        <v>5</v>
      </c>
      <c r="G19" s="269" t="s">
        <v>248</v>
      </c>
      <c r="H19" s="269" t="s">
        <v>131</v>
      </c>
      <c r="I19" s="124">
        <v>347</v>
      </c>
      <c r="J19" s="124">
        <v>846.7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6">
        <f t="shared" si="2"/>
        <v>1193.7</v>
      </c>
      <c r="R19" s="728"/>
      <c r="S19" s="272"/>
    </row>
    <row r="20" spans="1:19" ht="50.25" customHeight="1">
      <c r="A20" s="725" t="s">
        <v>251</v>
      </c>
      <c r="B20" s="729"/>
      <c r="C20" s="267">
        <v>964</v>
      </c>
      <c r="D20" s="268" t="s">
        <v>281</v>
      </c>
      <c r="E20" s="269" t="s">
        <v>157</v>
      </c>
      <c r="F20" s="269" t="s">
        <v>5</v>
      </c>
      <c r="G20" s="274" t="s">
        <v>197</v>
      </c>
      <c r="H20" s="269" t="s">
        <v>131</v>
      </c>
      <c r="I20" s="124">
        <v>0</v>
      </c>
      <c r="J20" s="124">
        <v>0</v>
      </c>
      <c r="K20" s="124">
        <v>67.16</v>
      </c>
      <c r="L20" s="124">
        <v>98.9</v>
      </c>
      <c r="M20" s="124">
        <v>0</v>
      </c>
      <c r="N20" s="124">
        <v>0</v>
      </c>
      <c r="O20" s="124">
        <v>0</v>
      </c>
      <c r="P20" s="124">
        <v>0</v>
      </c>
      <c r="Q20" s="126">
        <f t="shared" si="2"/>
        <v>166.06</v>
      </c>
      <c r="R20" s="728"/>
      <c r="S20" s="272"/>
    </row>
    <row r="21" spans="1:19" ht="48" customHeight="1">
      <c r="A21" s="726"/>
      <c r="B21" s="263"/>
      <c r="C21" s="267">
        <v>964</v>
      </c>
      <c r="D21" s="268" t="s">
        <v>108</v>
      </c>
      <c r="E21" s="269" t="s">
        <v>157</v>
      </c>
      <c r="F21" s="269" t="s">
        <v>5</v>
      </c>
      <c r="G21" s="274" t="s">
        <v>250</v>
      </c>
      <c r="H21" s="269" t="s">
        <v>131</v>
      </c>
      <c r="I21" s="124">
        <v>126.7</v>
      </c>
      <c r="J21" s="124">
        <v>128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6">
        <f t="shared" si="2"/>
        <v>254.7</v>
      </c>
      <c r="R21" s="270"/>
      <c r="S21" s="272"/>
    </row>
    <row r="22" spans="1:19" ht="111" customHeight="1">
      <c r="A22" s="275" t="s">
        <v>203</v>
      </c>
      <c r="B22" s="263"/>
      <c r="C22" s="267">
        <v>964</v>
      </c>
      <c r="D22" s="268" t="s">
        <v>108</v>
      </c>
      <c r="E22" s="269" t="s">
        <v>157</v>
      </c>
      <c r="F22" s="269" t="s">
        <v>5</v>
      </c>
      <c r="G22" s="274" t="s">
        <v>204</v>
      </c>
      <c r="H22" s="269" t="s">
        <v>131</v>
      </c>
      <c r="I22" s="124">
        <v>0</v>
      </c>
      <c r="J22" s="124">
        <v>0</v>
      </c>
      <c r="K22" s="124">
        <v>286.238</v>
      </c>
      <c r="L22" s="124">
        <v>291.5</v>
      </c>
      <c r="M22" s="124">
        <v>0</v>
      </c>
      <c r="N22" s="124">
        <v>0</v>
      </c>
      <c r="O22" s="124">
        <v>0</v>
      </c>
      <c r="P22" s="124">
        <v>0</v>
      </c>
      <c r="Q22" s="126">
        <f t="shared" si="2"/>
        <v>577.738</v>
      </c>
      <c r="R22" s="276"/>
      <c r="S22" s="272"/>
    </row>
    <row r="23" spans="1:19" ht="30.75" customHeight="1">
      <c r="A23" s="725" t="s">
        <v>170</v>
      </c>
      <c r="B23" s="277"/>
      <c r="C23" s="267">
        <v>964</v>
      </c>
      <c r="D23" s="268" t="s">
        <v>108</v>
      </c>
      <c r="E23" s="269" t="s">
        <v>157</v>
      </c>
      <c r="F23" s="269" t="s">
        <v>5</v>
      </c>
      <c r="G23" s="269" t="s">
        <v>202</v>
      </c>
      <c r="H23" s="269" t="s">
        <v>166</v>
      </c>
      <c r="I23" s="125">
        <v>0</v>
      </c>
      <c r="J23" s="125">
        <v>0</v>
      </c>
      <c r="K23" s="125">
        <v>412.4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6">
        <f t="shared" si="2"/>
        <v>412.4</v>
      </c>
      <c r="R23" s="278"/>
      <c r="S23" s="272"/>
    </row>
    <row r="24" spans="1:19" ht="30.75" customHeight="1">
      <c r="A24" s="727"/>
      <c r="B24" s="277"/>
      <c r="C24" s="267">
        <v>964</v>
      </c>
      <c r="D24" s="268" t="s">
        <v>108</v>
      </c>
      <c r="E24" s="269" t="s">
        <v>157</v>
      </c>
      <c r="F24" s="269" t="s">
        <v>5</v>
      </c>
      <c r="G24" s="269">
        <v>1022</v>
      </c>
      <c r="H24" s="269" t="s">
        <v>131</v>
      </c>
      <c r="I24" s="124">
        <v>15.1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/>
      <c r="P24" s="124"/>
      <c r="Q24" s="126">
        <f t="shared" si="2"/>
        <v>15.1</v>
      </c>
      <c r="R24" s="278"/>
      <c r="S24" s="272"/>
    </row>
    <row r="25" spans="1:19" ht="30.75" customHeight="1">
      <c r="A25" s="727"/>
      <c r="B25" s="277"/>
      <c r="C25" s="267">
        <v>964</v>
      </c>
      <c r="D25" s="268" t="s">
        <v>108</v>
      </c>
      <c r="E25" s="269" t="s">
        <v>157</v>
      </c>
      <c r="F25" s="269" t="s">
        <v>5</v>
      </c>
      <c r="G25" s="269">
        <v>8062</v>
      </c>
      <c r="H25" s="269" t="s">
        <v>166</v>
      </c>
      <c r="I25" s="124">
        <v>0</v>
      </c>
      <c r="J25" s="124">
        <v>1036.5</v>
      </c>
      <c r="K25" s="124">
        <v>0</v>
      </c>
      <c r="L25" s="124">
        <v>0</v>
      </c>
      <c r="M25" s="124">
        <v>0</v>
      </c>
      <c r="N25" s="124">
        <v>0</v>
      </c>
      <c r="O25" s="124"/>
      <c r="P25" s="124"/>
      <c r="Q25" s="126">
        <f t="shared" si="2"/>
        <v>1036.5</v>
      </c>
      <c r="R25" s="278"/>
      <c r="S25" s="272"/>
    </row>
    <row r="26" spans="1:19" ht="30.75" customHeight="1">
      <c r="A26" s="726"/>
      <c r="B26" s="277"/>
      <c r="C26" s="267">
        <v>964</v>
      </c>
      <c r="D26" s="268" t="s">
        <v>108</v>
      </c>
      <c r="E26" s="269" t="s">
        <v>157</v>
      </c>
      <c r="F26" s="269" t="s">
        <v>5</v>
      </c>
      <c r="G26" s="269" t="s">
        <v>247</v>
      </c>
      <c r="H26" s="269" t="s">
        <v>166</v>
      </c>
      <c r="I26" s="124">
        <v>172</v>
      </c>
      <c r="J26" s="124">
        <v>1214.3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6">
        <f t="shared" si="2"/>
        <v>1386.3</v>
      </c>
      <c r="R26" s="278"/>
      <c r="S26" s="272"/>
    </row>
    <row r="27" spans="1:19" ht="30.75" customHeight="1">
      <c r="A27" s="263" t="s">
        <v>170</v>
      </c>
      <c r="B27" s="277"/>
      <c r="C27" s="267">
        <v>964</v>
      </c>
      <c r="D27" s="268" t="s">
        <v>108</v>
      </c>
      <c r="E27" s="269" t="s">
        <v>157</v>
      </c>
      <c r="F27" s="269" t="s">
        <v>5</v>
      </c>
      <c r="G27" s="269" t="s">
        <v>254</v>
      </c>
      <c r="H27" s="269" t="s">
        <v>166</v>
      </c>
      <c r="I27" s="124">
        <v>0</v>
      </c>
      <c r="J27" s="124">
        <v>177.3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6">
        <f t="shared" si="2"/>
        <v>177.3</v>
      </c>
      <c r="R27" s="278"/>
      <c r="S27" s="272"/>
    </row>
    <row r="28" spans="1:19" ht="183" customHeight="1">
      <c r="A28" s="279" t="s">
        <v>191</v>
      </c>
      <c r="B28" s="277"/>
      <c r="C28" s="267">
        <v>964</v>
      </c>
      <c r="D28" s="268" t="s">
        <v>108</v>
      </c>
      <c r="E28" s="269" t="s">
        <v>157</v>
      </c>
      <c r="F28" s="269" t="s">
        <v>5</v>
      </c>
      <c r="G28" s="280">
        <v>1022</v>
      </c>
      <c r="H28" s="269" t="s">
        <v>131</v>
      </c>
      <c r="I28" s="124">
        <v>15.1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6">
        <f t="shared" si="2"/>
        <v>15.1</v>
      </c>
      <c r="R28" s="278"/>
      <c r="S28" s="272"/>
    </row>
    <row r="29" spans="1:19" ht="78.75" customHeight="1">
      <c r="A29" s="263" t="s">
        <v>252</v>
      </c>
      <c r="B29" s="277"/>
      <c r="C29" s="267">
        <v>964</v>
      </c>
      <c r="D29" s="268" t="s">
        <v>108</v>
      </c>
      <c r="E29" s="269" t="s">
        <v>157</v>
      </c>
      <c r="F29" s="269" t="s">
        <v>5</v>
      </c>
      <c r="G29" s="269" t="s">
        <v>253</v>
      </c>
      <c r="H29" s="269" t="s">
        <v>166</v>
      </c>
      <c r="I29" s="124">
        <v>350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6">
        <f t="shared" si="2"/>
        <v>350</v>
      </c>
      <c r="R29" s="278"/>
      <c r="S29" s="272"/>
    </row>
    <row r="30" spans="1:19" ht="100.5" customHeight="1">
      <c r="A30" s="263" t="s">
        <v>255</v>
      </c>
      <c r="B30" s="277"/>
      <c r="C30" s="267">
        <v>964</v>
      </c>
      <c r="D30" s="268" t="s">
        <v>108</v>
      </c>
      <c r="E30" s="269" t="s">
        <v>157</v>
      </c>
      <c r="F30" s="269" t="s">
        <v>5</v>
      </c>
      <c r="G30" s="280">
        <v>8856</v>
      </c>
      <c r="H30" s="269" t="s">
        <v>166</v>
      </c>
      <c r="I30" s="124">
        <v>3.5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6">
        <f t="shared" si="2"/>
        <v>3.5</v>
      </c>
      <c r="R30" s="278"/>
      <c r="S30" s="272"/>
    </row>
    <row r="31" spans="1:19" ht="56.25" customHeight="1">
      <c r="A31" s="263" t="s">
        <v>170</v>
      </c>
      <c r="B31" s="277"/>
      <c r="C31" s="267">
        <v>964</v>
      </c>
      <c r="D31" s="268" t="s">
        <v>108</v>
      </c>
      <c r="E31" s="269" t="s">
        <v>157</v>
      </c>
      <c r="F31" s="269" t="s">
        <v>5</v>
      </c>
      <c r="G31" s="280">
        <v>8062</v>
      </c>
      <c r="H31" s="269" t="s">
        <v>166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/>
      <c r="P31" s="124"/>
      <c r="Q31" s="126">
        <f t="shared" si="2"/>
        <v>0</v>
      </c>
      <c r="R31" s="278"/>
      <c r="S31" s="272"/>
    </row>
    <row r="32" spans="1:19" ht="120" customHeight="1">
      <c r="A32" s="275" t="s">
        <v>223</v>
      </c>
      <c r="B32" s="277"/>
      <c r="C32" s="267">
        <v>964</v>
      </c>
      <c r="D32" s="268" t="s">
        <v>108</v>
      </c>
      <c r="E32" s="269" t="s">
        <v>157</v>
      </c>
      <c r="F32" s="269" t="s">
        <v>5</v>
      </c>
      <c r="G32" s="269" t="s">
        <v>225</v>
      </c>
      <c r="H32" s="269" t="s">
        <v>166</v>
      </c>
      <c r="I32" s="124">
        <v>0</v>
      </c>
      <c r="J32" s="124">
        <v>0</v>
      </c>
      <c r="K32" s="124">
        <v>1000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6">
        <f t="shared" si="2"/>
        <v>1000</v>
      </c>
      <c r="R32" s="278"/>
      <c r="S32" s="272"/>
    </row>
    <row r="33" spans="1:19" ht="124.5" customHeight="1">
      <c r="A33" s="263" t="s">
        <v>224</v>
      </c>
      <c r="B33" s="277"/>
      <c r="C33" s="267">
        <v>964</v>
      </c>
      <c r="D33" s="268" t="s">
        <v>108</v>
      </c>
      <c r="E33" s="269" t="s">
        <v>157</v>
      </c>
      <c r="F33" s="269" t="s">
        <v>5</v>
      </c>
      <c r="G33" s="269" t="s">
        <v>225</v>
      </c>
      <c r="H33" s="269" t="s">
        <v>166</v>
      </c>
      <c r="I33" s="124">
        <v>0</v>
      </c>
      <c r="J33" s="124">
        <v>0</v>
      </c>
      <c r="K33" s="124">
        <v>97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6">
        <f t="shared" si="2"/>
        <v>97</v>
      </c>
      <c r="R33" s="278"/>
      <c r="S33" s="272"/>
    </row>
    <row r="34" spans="1:19" ht="44.25" customHeight="1">
      <c r="A34" s="281" t="s">
        <v>230</v>
      </c>
      <c r="B34" s="277"/>
      <c r="C34" s="267">
        <v>964</v>
      </c>
      <c r="D34" s="268" t="s">
        <v>108</v>
      </c>
      <c r="E34" s="269" t="s">
        <v>157</v>
      </c>
      <c r="F34" s="269" t="s">
        <v>5</v>
      </c>
      <c r="G34" s="269" t="s">
        <v>231</v>
      </c>
      <c r="H34" s="269" t="s">
        <v>166</v>
      </c>
      <c r="I34" s="124">
        <v>0</v>
      </c>
      <c r="J34" s="124">
        <v>0</v>
      </c>
      <c r="K34" s="124">
        <v>127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6">
        <f t="shared" si="2"/>
        <v>127</v>
      </c>
      <c r="R34" s="278"/>
      <c r="S34" s="272"/>
    </row>
    <row r="35" spans="1:19" ht="114" customHeight="1">
      <c r="A35" s="263" t="s">
        <v>232</v>
      </c>
      <c r="B35" s="277"/>
      <c r="C35" s="267">
        <v>964</v>
      </c>
      <c r="D35" s="268" t="s">
        <v>108</v>
      </c>
      <c r="E35" s="269" t="s">
        <v>157</v>
      </c>
      <c r="F35" s="269" t="s">
        <v>5</v>
      </c>
      <c r="G35" s="269" t="s">
        <v>233</v>
      </c>
      <c r="H35" s="269" t="s">
        <v>166</v>
      </c>
      <c r="I35" s="124">
        <v>0</v>
      </c>
      <c r="J35" s="124">
        <v>0</v>
      </c>
      <c r="K35" s="124">
        <v>5.08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6">
        <f t="shared" si="2"/>
        <v>5.08</v>
      </c>
      <c r="R35" s="278"/>
      <c r="S35" s="272"/>
    </row>
    <row r="36" spans="1:19" ht="114" customHeight="1">
      <c r="A36" s="275" t="s">
        <v>272</v>
      </c>
      <c r="B36" s="277"/>
      <c r="C36" s="267">
        <v>964</v>
      </c>
      <c r="D36" s="268" t="s">
        <v>108</v>
      </c>
      <c r="E36" s="269" t="s">
        <v>157</v>
      </c>
      <c r="F36" s="269" t="s">
        <v>5</v>
      </c>
      <c r="G36" s="269" t="s">
        <v>273</v>
      </c>
      <c r="H36" s="269" t="s">
        <v>166</v>
      </c>
      <c r="I36" s="124">
        <v>0</v>
      </c>
      <c r="J36" s="124">
        <v>0</v>
      </c>
      <c r="K36" s="124">
        <v>183.5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6">
        <f t="shared" si="2"/>
        <v>183.5</v>
      </c>
      <c r="R36" s="278"/>
      <c r="S36" s="272"/>
    </row>
    <row r="37" spans="1:19" ht="96" customHeight="1">
      <c r="A37" s="275" t="s">
        <v>282</v>
      </c>
      <c r="B37" s="277"/>
      <c r="C37" s="267">
        <v>964</v>
      </c>
      <c r="D37" s="269" t="s">
        <v>281</v>
      </c>
      <c r="E37" s="269" t="s">
        <v>157</v>
      </c>
      <c r="F37" s="269" t="s">
        <v>5</v>
      </c>
      <c r="G37" s="269" t="s">
        <v>283</v>
      </c>
      <c r="H37" s="269" t="s">
        <v>131</v>
      </c>
      <c r="I37" s="124"/>
      <c r="J37" s="124"/>
      <c r="K37" s="124"/>
      <c r="L37" s="124">
        <v>392.7</v>
      </c>
      <c r="M37" s="124">
        <v>0</v>
      </c>
      <c r="N37" s="124">
        <v>0</v>
      </c>
      <c r="O37" s="124">
        <v>0</v>
      </c>
      <c r="P37" s="124">
        <v>0</v>
      </c>
      <c r="Q37" s="126">
        <f t="shared" si="2"/>
        <v>392.7</v>
      </c>
      <c r="R37" s="278"/>
      <c r="S37" s="272"/>
    </row>
    <row r="38" spans="1:19" ht="136.5" customHeight="1">
      <c r="A38" s="275" t="s">
        <v>312</v>
      </c>
      <c r="B38" s="277"/>
      <c r="C38" s="267">
        <v>964</v>
      </c>
      <c r="D38" s="269" t="s">
        <v>313</v>
      </c>
      <c r="E38" s="269" t="s">
        <v>157</v>
      </c>
      <c r="F38" s="269" t="s">
        <v>5</v>
      </c>
      <c r="G38" s="269" t="s">
        <v>231</v>
      </c>
      <c r="H38" s="269" t="s">
        <v>166</v>
      </c>
      <c r="I38" s="124"/>
      <c r="J38" s="124"/>
      <c r="K38" s="124"/>
      <c r="L38" s="124">
        <v>105</v>
      </c>
      <c r="M38" s="124">
        <v>0</v>
      </c>
      <c r="N38" s="124">
        <v>0</v>
      </c>
      <c r="O38" s="124">
        <v>0</v>
      </c>
      <c r="P38" s="124">
        <v>0</v>
      </c>
      <c r="Q38" s="126">
        <f t="shared" si="2"/>
        <v>105</v>
      </c>
      <c r="R38" s="278"/>
      <c r="S38" s="272"/>
    </row>
    <row r="39" spans="1:19" ht="160.5" customHeight="1">
      <c r="A39" s="275" t="s">
        <v>314</v>
      </c>
      <c r="B39" s="277"/>
      <c r="C39" s="267">
        <v>964</v>
      </c>
      <c r="D39" s="269" t="s">
        <v>313</v>
      </c>
      <c r="E39" s="269" t="s">
        <v>157</v>
      </c>
      <c r="F39" s="269" t="s">
        <v>5</v>
      </c>
      <c r="G39" s="269" t="s">
        <v>233</v>
      </c>
      <c r="H39" s="269" t="s">
        <v>166</v>
      </c>
      <c r="I39" s="124"/>
      <c r="J39" s="124"/>
      <c r="K39" s="124"/>
      <c r="L39" s="124">
        <v>4.2</v>
      </c>
      <c r="M39" s="124">
        <v>0</v>
      </c>
      <c r="N39" s="124">
        <v>0</v>
      </c>
      <c r="O39" s="124">
        <v>0</v>
      </c>
      <c r="P39" s="124">
        <v>0</v>
      </c>
      <c r="Q39" s="126">
        <f t="shared" si="2"/>
        <v>4.2</v>
      </c>
      <c r="R39" s="278"/>
      <c r="S39" s="272"/>
    </row>
    <row r="40" spans="1:19" ht="114" customHeight="1">
      <c r="A40" s="282"/>
      <c r="B40" s="283"/>
      <c r="C40" s="284"/>
      <c r="D40" s="285"/>
      <c r="E40" s="286"/>
      <c r="F40" s="286"/>
      <c r="G40" s="286"/>
      <c r="H40" s="286"/>
      <c r="I40" s="287"/>
      <c r="J40" s="287"/>
      <c r="K40" s="287"/>
      <c r="L40" s="287"/>
      <c r="M40" s="287"/>
      <c r="N40" s="287"/>
      <c r="O40" s="287"/>
      <c r="P40" s="287"/>
      <c r="Q40" s="287"/>
      <c r="R40" s="288"/>
      <c r="S40" s="272"/>
    </row>
    <row r="41" spans="1:18" ht="114" customHeight="1">
      <c r="A41" s="705" t="s">
        <v>264</v>
      </c>
      <c r="B41" s="705"/>
      <c r="C41" s="705"/>
      <c r="D41" s="705"/>
      <c r="E41" s="289"/>
      <c r="F41" s="289"/>
      <c r="G41" s="289"/>
      <c r="H41" s="289"/>
      <c r="I41" s="289"/>
      <c r="J41" s="289"/>
      <c r="K41" s="697" t="s">
        <v>265</v>
      </c>
      <c r="L41" s="697"/>
      <c r="M41" s="697"/>
      <c r="N41" s="697"/>
      <c r="O41" s="697"/>
      <c r="P41" s="697"/>
      <c r="Q41" s="697"/>
      <c r="R41" s="256"/>
    </row>
    <row r="42" spans="1:18" ht="114" customHeight="1">
      <c r="A42" s="512"/>
      <c r="B42" s="512"/>
      <c r="C42" s="512"/>
      <c r="D42" s="512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</row>
  </sheetData>
  <sheetProtection/>
  <mergeCells count="32">
    <mergeCell ref="K1:R1"/>
    <mergeCell ref="H2:J2"/>
    <mergeCell ref="I5:Q5"/>
    <mergeCell ref="K2:R2"/>
    <mergeCell ref="L6:L7"/>
    <mergeCell ref="M6:M7"/>
    <mergeCell ref="J6:J7"/>
    <mergeCell ref="A3:R3"/>
    <mergeCell ref="R5:R7"/>
    <mergeCell ref="B5:B7"/>
    <mergeCell ref="A42:D42"/>
    <mergeCell ref="K6:K7"/>
    <mergeCell ref="A11:A12"/>
    <mergeCell ref="B11:B12"/>
    <mergeCell ref="E6:G7"/>
    <mergeCell ref="D6:D7"/>
    <mergeCell ref="A15:A17"/>
    <mergeCell ref="A5:A7"/>
    <mergeCell ref="C5:H5"/>
    <mergeCell ref="A41:D41"/>
    <mergeCell ref="C6:C7"/>
    <mergeCell ref="Q6:Q7"/>
    <mergeCell ref="N6:N7"/>
    <mergeCell ref="I6:I7"/>
    <mergeCell ref="H6:H7"/>
    <mergeCell ref="B13:B14"/>
    <mergeCell ref="A20:A21"/>
    <mergeCell ref="K41:Q41"/>
    <mergeCell ref="A18:A19"/>
    <mergeCell ref="A23:A26"/>
    <mergeCell ref="R15:R20"/>
    <mergeCell ref="B15:B20"/>
  </mergeCells>
  <printOptions/>
  <pageMargins left="0.5511811023622047" right="0.5511811023622047" top="0.7874015748031497" bottom="0.7874015748031497" header="0.5118110236220472" footer="0.5118110236220472"/>
  <pageSetup horizontalDpi="180" verticalDpi="180" orientation="landscape" paperSize="9" scale="57" r:id="rId1"/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view="pageBreakPreview" zoomScale="60" zoomScaleNormal="85" zoomScalePageLayoutView="0" workbookViewId="0" topLeftCell="A1">
      <selection activeCell="L1" sqref="L1:S1"/>
    </sheetView>
  </sheetViews>
  <sheetFormatPr defaultColWidth="9.140625" defaultRowHeight="15"/>
  <cols>
    <col min="1" max="1" width="7.7109375" style="291" customWidth="1"/>
    <col min="2" max="2" width="30.8515625" style="292" customWidth="1"/>
    <col min="3" max="3" width="16.140625" style="292" customWidth="1"/>
    <col min="4" max="5" width="9.140625" style="292" customWidth="1"/>
    <col min="6" max="6" width="4.57421875" style="292" customWidth="1"/>
    <col min="7" max="7" width="2.421875" style="292" customWidth="1"/>
    <col min="8" max="8" width="6.57421875" style="292" customWidth="1"/>
    <col min="9" max="9" width="10.28125" style="292" customWidth="1"/>
    <col min="10" max="10" width="13.57421875" style="292" hidden="1" customWidth="1"/>
    <col min="11" max="11" width="13.28125" style="292" hidden="1" customWidth="1"/>
    <col min="12" max="14" width="14.57421875" style="292" hidden="1" customWidth="1"/>
    <col min="15" max="15" width="14.57421875" style="499" customWidth="1"/>
    <col min="16" max="17" width="14.57421875" style="292" customWidth="1"/>
    <col min="18" max="18" width="15.140625" style="292" customWidth="1"/>
    <col min="19" max="19" width="26.28125" style="292" customWidth="1"/>
    <col min="20" max="20" width="10.421875" style="292" bestFit="1" customWidth="1"/>
    <col min="21" max="16384" width="9.140625" style="292" customWidth="1"/>
  </cols>
  <sheetData>
    <row r="1" spans="12:19" ht="56.25" customHeight="1">
      <c r="L1" s="757" t="s">
        <v>442</v>
      </c>
      <c r="M1" s="757"/>
      <c r="N1" s="757"/>
      <c r="O1" s="757"/>
      <c r="P1" s="757"/>
      <c r="Q1" s="757"/>
      <c r="R1" s="757"/>
      <c r="S1" s="757"/>
    </row>
    <row r="2" spans="5:20" ht="116.25" customHeight="1">
      <c r="E2" s="758"/>
      <c r="F2" s="759"/>
      <c r="G2" s="759"/>
      <c r="L2" s="760" t="s">
        <v>309</v>
      </c>
      <c r="M2" s="760"/>
      <c r="N2" s="760"/>
      <c r="O2" s="760"/>
      <c r="P2" s="760"/>
      <c r="Q2" s="760"/>
      <c r="R2" s="760"/>
      <c r="S2" s="760"/>
      <c r="T2" s="420"/>
    </row>
    <row r="3" spans="1:19" ht="39" customHeight="1">
      <c r="A3" s="761" t="s">
        <v>50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</row>
    <row r="4" spans="5:9" ht="6.75" customHeight="1">
      <c r="E4" s="293"/>
      <c r="F4" s="294"/>
      <c r="G4" s="293"/>
      <c r="H4" s="293"/>
      <c r="I4" s="293"/>
    </row>
    <row r="5" spans="1:19" ht="18" customHeight="1">
      <c r="A5" s="762" t="s">
        <v>36</v>
      </c>
      <c r="B5" s="745" t="s">
        <v>49</v>
      </c>
      <c r="C5" s="738" t="s">
        <v>173</v>
      </c>
      <c r="D5" s="738" t="s">
        <v>48</v>
      </c>
      <c r="E5" s="738"/>
      <c r="F5" s="738"/>
      <c r="G5" s="738"/>
      <c r="H5" s="738"/>
      <c r="I5" s="738"/>
      <c r="J5" s="739" t="s">
        <v>47</v>
      </c>
      <c r="K5" s="740"/>
      <c r="L5" s="740"/>
      <c r="M5" s="740"/>
      <c r="N5" s="740"/>
      <c r="O5" s="740"/>
      <c r="P5" s="740"/>
      <c r="Q5" s="740"/>
      <c r="R5" s="741"/>
      <c r="S5" s="738" t="s">
        <v>46</v>
      </c>
    </row>
    <row r="6" spans="1:19" ht="83.25" customHeight="1">
      <c r="A6" s="762"/>
      <c r="B6" s="747"/>
      <c r="C6" s="738"/>
      <c r="D6" s="423" t="s">
        <v>172</v>
      </c>
      <c r="E6" s="423" t="s">
        <v>45</v>
      </c>
      <c r="F6" s="739" t="s">
        <v>44</v>
      </c>
      <c r="G6" s="740"/>
      <c r="H6" s="741"/>
      <c r="I6" s="423" t="s">
        <v>43</v>
      </c>
      <c r="J6" s="423" t="s">
        <v>33</v>
      </c>
      <c r="K6" s="423" t="s">
        <v>32</v>
      </c>
      <c r="L6" s="423" t="s">
        <v>31</v>
      </c>
      <c r="M6" s="423" t="s">
        <v>124</v>
      </c>
      <c r="N6" s="477" t="s">
        <v>123</v>
      </c>
      <c r="O6" s="500" t="s">
        <v>122</v>
      </c>
      <c r="P6" s="423" t="s">
        <v>121</v>
      </c>
      <c r="Q6" s="423" t="s">
        <v>120</v>
      </c>
      <c r="R6" s="423" t="s">
        <v>432</v>
      </c>
      <c r="S6" s="738"/>
    </row>
    <row r="7" spans="1:19" ht="15.75">
      <c r="A7" s="421"/>
      <c r="B7" s="742" t="s">
        <v>42</v>
      </c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744"/>
      <c r="S7" s="423"/>
    </row>
    <row r="8" spans="1:19" ht="42" customHeight="1">
      <c r="A8" s="295" t="s">
        <v>8</v>
      </c>
      <c r="B8" s="742" t="s">
        <v>381</v>
      </c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4"/>
      <c r="S8" s="422"/>
    </row>
    <row r="9" spans="1:20" ht="55.5" customHeight="1">
      <c r="A9" s="751" t="s">
        <v>139</v>
      </c>
      <c r="B9" s="745" t="s">
        <v>138</v>
      </c>
      <c r="C9" s="754" t="s">
        <v>84</v>
      </c>
      <c r="D9" s="421" t="s">
        <v>128</v>
      </c>
      <c r="E9" s="472" t="s">
        <v>109</v>
      </c>
      <c r="F9" s="735" t="s">
        <v>156</v>
      </c>
      <c r="G9" s="736"/>
      <c r="H9" s="737"/>
      <c r="I9" s="472" t="s">
        <v>274</v>
      </c>
      <c r="J9" s="473">
        <v>0</v>
      </c>
      <c r="K9" s="473">
        <v>0</v>
      </c>
      <c r="L9" s="473">
        <v>1635.2</v>
      </c>
      <c r="M9" s="473">
        <v>1669</v>
      </c>
      <c r="N9" s="473">
        <v>1760.7</v>
      </c>
      <c r="O9" s="476">
        <v>2151.2</v>
      </c>
      <c r="P9" s="476">
        <v>2151.2</v>
      </c>
      <c r="Q9" s="476">
        <v>2151.2</v>
      </c>
      <c r="R9" s="473">
        <f>SUM(J9:Q9)</f>
        <v>11518.5</v>
      </c>
      <c r="S9" s="748" t="s">
        <v>41</v>
      </c>
      <c r="T9" s="296"/>
    </row>
    <row r="10" spans="1:20" ht="44.25" customHeight="1">
      <c r="A10" s="752"/>
      <c r="B10" s="746"/>
      <c r="C10" s="755"/>
      <c r="D10" s="421" t="s">
        <v>128</v>
      </c>
      <c r="E10" s="472" t="s">
        <v>109</v>
      </c>
      <c r="F10" s="735" t="s">
        <v>256</v>
      </c>
      <c r="G10" s="736"/>
      <c r="H10" s="737"/>
      <c r="I10" s="472" t="s">
        <v>274</v>
      </c>
      <c r="J10" s="473">
        <v>997</v>
      </c>
      <c r="K10" s="473">
        <v>1641.2</v>
      </c>
      <c r="L10" s="473">
        <v>0</v>
      </c>
      <c r="M10" s="473">
        <v>0</v>
      </c>
      <c r="N10" s="473">
        <f>-O15</f>
        <v>0</v>
      </c>
      <c r="O10" s="476">
        <v>0</v>
      </c>
      <c r="P10" s="473"/>
      <c r="Q10" s="473"/>
      <c r="R10" s="473">
        <f aca="true" t="shared" si="0" ref="R10:R19">SUM(J10:Q10)</f>
        <v>2638.2</v>
      </c>
      <c r="S10" s="749"/>
      <c r="T10" s="296"/>
    </row>
    <row r="11" spans="1:20" ht="48" customHeight="1" hidden="1">
      <c r="A11" s="752"/>
      <c r="B11" s="746"/>
      <c r="C11" s="755"/>
      <c r="D11" s="421" t="s">
        <v>128</v>
      </c>
      <c r="E11" s="472" t="s">
        <v>109</v>
      </c>
      <c r="F11" s="735" t="s">
        <v>256</v>
      </c>
      <c r="G11" s="736"/>
      <c r="H11" s="737"/>
      <c r="I11" s="472" t="s">
        <v>140</v>
      </c>
      <c r="J11" s="473">
        <v>0</v>
      </c>
      <c r="K11" s="473">
        <v>0</v>
      </c>
      <c r="L11" s="473">
        <v>0</v>
      </c>
      <c r="M11" s="473">
        <v>0</v>
      </c>
      <c r="N11" s="473">
        <v>0</v>
      </c>
      <c r="O11" s="476">
        <v>0</v>
      </c>
      <c r="P11" s="473"/>
      <c r="Q11" s="473"/>
      <c r="R11" s="473">
        <f t="shared" si="0"/>
        <v>0</v>
      </c>
      <c r="S11" s="749"/>
      <c r="T11" s="296"/>
    </row>
    <row r="12" spans="1:20" ht="53.25" customHeight="1" hidden="1">
      <c r="A12" s="752"/>
      <c r="B12" s="746"/>
      <c r="C12" s="755"/>
      <c r="D12" s="421" t="s">
        <v>128</v>
      </c>
      <c r="E12" s="472" t="s">
        <v>109</v>
      </c>
      <c r="F12" s="735" t="s">
        <v>156</v>
      </c>
      <c r="G12" s="736"/>
      <c r="H12" s="737"/>
      <c r="I12" s="472" t="s">
        <v>140</v>
      </c>
      <c r="J12" s="473">
        <v>0</v>
      </c>
      <c r="K12" s="473">
        <v>0</v>
      </c>
      <c r="L12" s="473">
        <v>0</v>
      </c>
      <c r="M12" s="473">
        <v>0</v>
      </c>
      <c r="N12" s="473">
        <v>0</v>
      </c>
      <c r="O12" s="476">
        <v>0</v>
      </c>
      <c r="P12" s="473"/>
      <c r="Q12" s="473"/>
      <c r="R12" s="473">
        <f t="shared" si="0"/>
        <v>0</v>
      </c>
      <c r="S12" s="749"/>
      <c r="T12" s="296"/>
    </row>
    <row r="13" spans="1:20" ht="52.5" customHeight="1">
      <c r="A13" s="752"/>
      <c r="B13" s="746"/>
      <c r="C13" s="755"/>
      <c r="D13" s="421" t="s">
        <v>128</v>
      </c>
      <c r="E13" s="472" t="s">
        <v>109</v>
      </c>
      <c r="F13" s="735" t="s">
        <v>256</v>
      </c>
      <c r="G13" s="736"/>
      <c r="H13" s="737"/>
      <c r="I13" s="472" t="s">
        <v>133</v>
      </c>
      <c r="J13" s="473">
        <v>100</v>
      </c>
      <c r="K13" s="473">
        <v>61.8</v>
      </c>
      <c r="L13" s="473">
        <v>0</v>
      </c>
      <c r="M13" s="473">
        <v>0</v>
      </c>
      <c r="N13" s="473">
        <v>0</v>
      </c>
      <c r="O13" s="476">
        <v>0</v>
      </c>
      <c r="P13" s="473"/>
      <c r="Q13" s="473"/>
      <c r="R13" s="473">
        <f t="shared" si="0"/>
        <v>161.8</v>
      </c>
      <c r="S13" s="749"/>
      <c r="T13" s="296"/>
    </row>
    <row r="14" spans="1:20" ht="49.5" customHeight="1">
      <c r="A14" s="752"/>
      <c r="B14" s="746"/>
      <c r="C14" s="755"/>
      <c r="D14" s="421" t="s">
        <v>128</v>
      </c>
      <c r="E14" s="472" t="s">
        <v>109</v>
      </c>
      <c r="F14" s="735" t="s">
        <v>156</v>
      </c>
      <c r="G14" s="736"/>
      <c r="H14" s="737"/>
      <c r="I14" s="472" t="s">
        <v>133</v>
      </c>
      <c r="J14" s="473">
        <v>0</v>
      </c>
      <c r="K14" s="473">
        <v>0</v>
      </c>
      <c r="L14" s="473">
        <v>153.8</v>
      </c>
      <c r="M14" s="473">
        <v>39</v>
      </c>
      <c r="N14" s="473">
        <v>46</v>
      </c>
      <c r="O14" s="476">
        <v>24.4</v>
      </c>
      <c r="P14" s="476">
        <v>24.4</v>
      </c>
      <c r="Q14" s="476">
        <v>24.4</v>
      </c>
      <c r="R14" s="473">
        <f t="shared" si="0"/>
        <v>311.99999999999994</v>
      </c>
      <c r="S14" s="750"/>
      <c r="T14" s="296"/>
    </row>
    <row r="15" spans="1:20" ht="39" customHeight="1">
      <c r="A15" s="753"/>
      <c r="B15" s="747"/>
      <c r="C15" s="756"/>
      <c r="D15" s="421" t="s">
        <v>128</v>
      </c>
      <c r="E15" s="472" t="s">
        <v>109</v>
      </c>
      <c r="F15" s="735" t="s">
        <v>156</v>
      </c>
      <c r="G15" s="736"/>
      <c r="H15" s="737"/>
      <c r="I15" s="472" t="s">
        <v>171</v>
      </c>
      <c r="J15" s="473">
        <v>90.5</v>
      </c>
      <c r="K15" s="473"/>
      <c r="L15" s="473"/>
      <c r="M15" s="473"/>
      <c r="N15" s="473">
        <v>0.1</v>
      </c>
      <c r="O15" s="476"/>
      <c r="P15" s="473"/>
      <c r="Q15" s="473"/>
      <c r="R15" s="473">
        <f t="shared" si="0"/>
        <v>90.6</v>
      </c>
      <c r="S15" s="424"/>
      <c r="T15" s="296"/>
    </row>
    <row r="16" spans="1:20" ht="82.5" customHeight="1">
      <c r="A16" s="425" t="s">
        <v>331</v>
      </c>
      <c r="B16" s="297" t="s">
        <v>329</v>
      </c>
      <c r="C16" s="426"/>
      <c r="D16" s="421" t="s">
        <v>128</v>
      </c>
      <c r="E16" s="472" t="s">
        <v>109</v>
      </c>
      <c r="F16" s="735" t="s">
        <v>419</v>
      </c>
      <c r="G16" s="736"/>
      <c r="H16" s="737"/>
      <c r="I16" s="472" t="s">
        <v>274</v>
      </c>
      <c r="J16" s="473"/>
      <c r="K16" s="473"/>
      <c r="L16" s="473"/>
      <c r="M16" s="473"/>
      <c r="N16" s="473">
        <v>67.8</v>
      </c>
      <c r="O16" s="476"/>
      <c r="P16" s="473"/>
      <c r="Q16" s="473"/>
      <c r="R16" s="473">
        <f t="shared" si="0"/>
        <v>67.8</v>
      </c>
      <c r="S16" s="424"/>
      <c r="T16" s="296"/>
    </row>
    <row r="17" spans="1:20" ht="114.75" customHeight="1">
      <c r="A17" s="425" t="s">
        <v>331</v>
      </c>
      <c r="B17" s="427" t="s">
        <v>437</v>
      </c>
      <c r="C17" s="426"/>
      <c r="D17" s="421" t="s">
        <v>128</v>
      </c>
      <c r="E17" s="472" t="s">
        <v>109</v>
      </c>
      <c r="F17" s="735" t="s">
        <v>436</v>
      </c>
      <c r="G17" s="736"/>
      <c r="H17" s="737"/>
      <c r="I17" s="472" t="s">
        <v>274</v>
      </c>
      <c r="J17" s="473"/>
      <c r="K17" s="473"/>
      <c r="L17" s="473"/>
      <c r="M17" s="473"/>
      <c r="N17" s="473">
        <v>128.3</v>
      </c>
      <c r="O17" s="476"/>
      <c r="P17" s="473"/>
      <c r="Q17" s="473"/>
      <c r="R17" s="473">
        <f>SUM(J17:Q17)</f>
        <v>128.3</v>
      </c>
      <c r="S17" s="424"/>
      <c r="T17" s="296"/>
    </row>
    <row r="18" spans="1:20" ht="18.75">
      <c r="A18" s="421"/>
      <c r="B18" s="75" t="s">
        <v>40</v>
      </c>
      <c r="C18" s="298"/>
      <c r="D18" s="75"/>
      <c r="E18" s="474"/>
      <c r="F18" s="735"/>
      <c r="G18" s="736"/>
      <c r="H18" s="737"/>
      <c r="I18" s="474"/>
      <c r="J18" s="473">
        <f>J15+J14+J13+J12+J11+J10</f>
        <v>1187.5</v>
      </c>
      <c r="K18" s="473">
        <f>K15+K14+K13+K12+K11+K10</f>
        <v>1703</v>
      </c>
      <c r="L18" s="473">
        <f>L14+L12+L9</f>
        <v>1789</v>
      </c>
      <c r="M18" s="473">
        <f>M14+M12+M9</f>
        <v>1708</v>
      </c>
      <c r="N18" s="473">
        <f>N14+N12+N9+N16+N15+N17</f>
        <v>2002.8999999999999</v>
      </c>
      <c r="O18" s="476">
        <f>O14+O12+O9+O16</f>
        <v>2175.6</v>
      </c>
      <c r="P18" s="473">
        <f>P14+P12+P9+P16</f>
        <v>2175.6</v>
      </c>
      <c r="Q18" s="473">
        <f>Q14+Q12+Q9+Q16</f>
        <v>2175.6</v>
      </c>
      <c r="R18" s="473">
        <f t="shared" si="0"/>
        <v>14917.2</v>
      </c>
      <c r="S18" s="299"/>
      <c r="T18" s="300"/>
    </row>
    <row r="19" spans="1:20" ht="18.75">
      <c r="A19" s="421"/>
      <c r="B19" s="75" t="s">
        <v>96</v>
      </c>
      <c r="C19" s="75"/>
      <c r="D19" s="75"/>
      <c r="E19" s="474"/>
      <c r="F19" s="735"/>
      <c r="G19" s="736"/>
      <c r="H19" s="737"/>
      <c r="I19" s="474"/>
      <c r="J19" s="475">
        <f aca="true" t="shared" si="1" ref="J19:P19">J18</f>
        <v>1187.5</v>
      </c>
      <c r="K19" s="475">
        <f t="shared" si="1"/>
        <v>1703</v>
      </c>
      <c r="L19" s="475">
        <f t="shared" si="1"/>
        <v>1789</v>
      </c>
      <c r="M19" s="475">
        <f t="shared" si="1"/>
        <v>1708</v>
      </c>
      <c r="N19" s="475">
        <f t="shared" si="1"/>
        <v>2002.8999999999999</v>
      </c>
      <c r="O19" s="501">
        <f t="shared" si="1"/>
        <v>2175.6</v>
      </c>
      <c r="P19" s="475">
        <f t="shared" si="1"/>
        <v>2175.6</v>
      </c>
      <c r="Q19" s="475">
        <f>Q18</f>
        <v>2175.6</v>
      </c>
      <c r="R19" s="473">
        <f t="shared" si="0"/>
        <v>14917.2</v>
      </c>
      <c r="S19" s="75"/>
      <c r="T19" s="300"/>
    </row>
    <row r="20" spans="1:19" s="302" customFormat="1" ht="35.25" customHeight="1">
      <c r="A20" s="301"/>
      <c r="K20" s="303"/>
      <c r="O20" s="502"/>
      <c r="S20" s="303"/>
    </row>
    <row r="21" spans="1:19" s="302" customFormat="1" ht="60.75" customHeight="1">
      <c r="A21" s="512" t="s">
        <v>271</v>
      </c>
      <c r="B21" s="512"/>
      <c r="C21" s="512"/>
      <c r="D21" s="512"/>
      <c r="E21" s="290"/>
      <c r="F21" s="290"/>
      <c r="G21" s="290"/>
      <c r="H21" s="290"/>
      <c r="I21" s="290"/>
      <c r="J21" s="304"/>
      <c r="K21" s="290"/>
      <c r="L21" s="519" t="s">
        <v>201</v>
      </c>
      <c r="M21" s="519"/>
      <c r="N21" s="519"/>
      <c r="O21" s="519"/>
      <c r="P21" s="519"/>
      <c r="Q21" s="519"/>
      <c r="R21" s="519"/>
      <c r="S21" s="519"/>
    </row>
    <row r="22" spans="1:19" s="302" customFormat="1" ht="35.25" customHeight="1">
      <c r="A22" s="301"/>
      <c r="L22" s="303"/>
      <c r="M22" s="303"/>
      <c r="N22" s="303"/>
      <c r="O22" s="503"/>
      <c r="P22" s="303"/>
      <c r="Q22" s="303"/>
      <c r="S22" s="303"/>
    </row>
    <row r="23" spans="1:15" s="302" customFormat="1" ht="35.25" customHeight="1">
      <c r="A23" s="301"/>
      <c r="J23" s="305"/>
      <c r="O23" s="502"/>
    </row>
    <row r="24" spans="10:20" ht="15.75">
      <c r="J24" s="300"/>
      <c r="T24" s="300"/>
    </row>
  </sheetData>
  <sheetProtection/>
  <mergeCells count="30">
    <mergeCell ref="F17:H17"/>
    <mergeCell ref="B8:R8"/>
    <mergeCell ref="L1:S1"/>
    <mergeCell ref="E2:G2"/>
    <mergeCell ref="L2:S2"/>
    <mergeCell ref="A3:S3"/>
    <mergeCell ref="A5:A6"/>
    <mergeCell ref="B5:B6"/>
    <mergeCell ref="C5:C6"/>
    <mergeCell ref="J5:R5"/>
    <mergeCell ref="F19:H19"/>
    <mergeCell ref="F11:H11"/>
    <mergeCell ref="S9:S14"/>
    <mergeCell ref="F15:H15"/>
    <mergeCell ref="A21:D21"/>
    <mergeCell ref="L21:S21"/>
    <mergeCell ref="F14:H14"/>
    <mergeCell ref="A9:A15"/>
    <mergeCell ref="C9:C15"/>
    <mergeCell ref="F16:H16"/>
    <mergeCell ref="F13:H13"/>
    <mergeCell ref="F18:H18"/>
    <mergeCell ref="S5:S6"/>
    <mergeCell ref="F6:H6"/>
    <mergeCell ref="B7:R7"/>
    <mergeCell ref="B9:B15"/>
    <mergeCell ref="F10:H10"/>
    <mergeCell ref="F12:H12"/>
    <mergeCell ref="D5:I5"/>
    <mergeCell ref="F9:H9"/>
  </mergeCells>
  <printOptions/>
  <pageMargins left="0.35" right="0.25" top="0.44" bottom="0.41" header="0.39" footer="0.31"/>
  <pageSetup fitToHeight="17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view="pageBreakPreview" zoomScale="70" zoomScaleSheetLayoutView="70" workbookViewId="0" topLeftCell="C1">
      <selection activeCell="D1" sqref="D1:F1"/>
    </sheetView>
  </sheetViews>
  <sheetFormatPr defaultColWidth="9.140625" defaultRowHeight="15" outlineLevelRow="1"/>
  <cols>
    <col min="1" max="1" width="18.140625" style="306" customWidth="1"/>
    <col min="2" max="2" width="20.28125" style="306" customWidth="1"/>
    <col min="3" max="3" width="45.140625" style="306" customWidth="1"/>
    <col min="4" max="4" width="16.28125" style="306" customWidth="1"/>
    <col min="5" max="5" width="15.421875" style="306" customWidth="1"/>
    <col min="6" max="7" width="15.00390625" style="306" customWidth="1"/>
    <col min="8" max="8" width="15.140625" style="306" customWidth="1"/>
    <col min="9" max="11" width="16.28125" style="306" customWidth="1"/>
    <col min="12" max="12" width="21.421875" style="306" customWidth="1"/>
    <col min="13" max="13" width="13.7109375" style="306" customWidth="1"/>
    <col min="14" max="15" width="13.7109375" style="306" hidden="1" customWidth="1"/>
    <col min="16" max="16" width="0" style="306" hidden="1" customWidth="1"/>
    <col min="17" max="17" width="13.140625" style="306" bestFit="1" customWidth="1"/>
    <col min="18" max="18" width="17.57421875" style="306" customWidth="1"/>
    <col min="19" max="19" width="13.57421875" style="306" customWidth="1"/>
    <col min="20" max="20" width="11.57421875" style="306" customWidth="1"/>
    <col min="21" max="21" width="11.7109375" style="306" customWidth="1"/>
    <col min="22" max="16384" width="9.140625" style="306" customWidth="1"/>
  </cols>
  <sheetData>
    <row r="1" spans="4:12" ht="51.75" customHeight="1">
      <c r="D1" s="528" t="s">
        <v>439</v>
      </c>
      <c r="E1" s="528"/>
      <c r="F1" s="528"/>
      <c r="G1" s="307"/>
      <c r="H1" s="307"/>
      <c r="I1" s="307"/>
      <c r="J1" s="307"/>
      <c r="K1" s="307"/>
      <c r="L1" s="307"/>
    </row>
    <row r="2" spans="1:13" ht="64.5" customHeight="1">
      <c r="A2" s="308"/>
      <c r="B2" s="308"/>
      <c r="C2" s="308"/>
      <c r="D2" s="526" t="s">
        <v>302</v>
      </c>
      <c r="E2" s="526"/>
      <c r="F2" s="526"/>
      <c r="G2" s="526"/>
      <c r="H2" s="526"/>
      <c r="I2" s="526"/>
      <c r="J2" s="526"/>
      <c r="K2" s="526"/>
      <c r="L2" s="526"/>
      <c r="M2" s="526"/>
    </row>
    <row r="3" spans="1:12" ht="70.5" customHeight="1">
      <c r="A3" s="527" t="s">
        <v>151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</row>
    <row r="4" spans="1:12" ht="15.7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1:12" ht="24.75" customHeight="1">
      <c r="A5" s="522" t="s">
        <v>68</v>
      </c>
      <c r="B5" s="522" t="s">
        <v>69</v>
      </c>
      <c r="C5" s="522" t="s">
        <v>70</v>
      </c>
      <c r="D5" s="522" t="s">
        <v>71</v>
      </c>
      <c r="E5" s="522"/>
      <c r="F5" s="522"/>
      <c r="G5" s="522"/>
      <c r="H5" s="522"/>
      <c r="I5" s="522"/>
      <c r="J5" s="522"/>
      <c r="K5" s="522"/>
      <c r="L5" s="522"/>
    </row>
    <row r="6" spans="1:12" ht="57.75" customHeight="1">
      <c r="A6" s="522"/>
      <c r="B6" s="522"/>
      <c r="C6" s="522"/>
      <c r="D6" s="415" t="s">
        <v>33</v>
      </c>
      <c r="E6" s="415" t="s">
        <v>32</v>
      </c>
      <c r="F6" s="415" t="s">
        <v>31</v>
      </c>
      <c r="G6" s="415" t="s">
        <v>124</v>
      </c>
      <c r="H6" s="415" t="s">
        <v>123</v>
      </c>
      <c r="I6" s="415" t="s">
        <v>122</v>
      </c>
      <c r="J6" s="415" t="s">
        <v>121</v>
      </c>
      <c r="K6" s="415" t="s">
        <v>120</v>
      </c>
      <c r="L6" s="415" t="s">
        <v>428</v>
      </c>
    </row>
    <row r="7" spans="1:18" ht="15.75" customHeight="1">
      <c r="A7" s="530" t="s">
        <v>55</v>
      </c>
      <c r="B7" s="530" t="s">
        <v>152</v>
      </c>
      <c r="C7" s="416" t="s">
        <v>72</v>
      </c>
      <c r="D7" s="76">
        <f>D11+D12+D10</f>
        <v>25745.1</v>
      </c>
      <c r="E7" s="76">
        <f>E11+E12+E10</f>
        <v>30198.4</v>
      </c>
      <c r="F7" s="76">
        <f>F10+F11+F12</f>
        <v>32554.9</v>
      </c>
      <c r="G7" s="76">
        <f>G11+G12+G10</f>
        <v>38095.9</v>
      </c>
      <c r="H7" s="76">
        <f>H10+H11+H12</f>
        <v>49409.9</v>
      </c>
      <c r="I7" s="76">
        <f>I10+I11+I12</f>
        <v>30660.200000000004</v>
      </c>
      <c r="J7" s="76">
        <f>J10+J11+J12</f>
        <v>30660.200000000004</v>
      </c>
      <c r="K7" s="76">
        <f>K10+K11+K12</f>
        <v>30660.200000000004</v>
      </c>
      <c r="L7" s="76">
        <f>SUM(D7:K7)</f>
        <v>267984.8</v>
      </c>
      <c r="M7" s="310"/>
      <c r="Q7" s="311"/>
      <c r="R7" s="311"/>
    </row>
    <row r="8" spans="1:13" ht="15.75">
      <c r="A8" s="531"/>
      <c r="B8" s="531"/>
      <c r="C8" s="416" t="s">
        <v>73</v>
      </c>
      <c r="D8" s="77"/>
      <c r="E8" s="77"/>
      <c r="F8" s="77"/>
      <c r="G8" s="77"/>
      <c r="H8" s="77"/>
      <c r="I8" s="77"/>
      <c r="J8" s="77"/>
      <c r="K8" s="77"/>
      <c r="L8" s="76">
        <f aca="true" t="shared" si="0" ref="L8:L41">SUM(D8:K8)</f>
        <v>0</v>
      </c>
      <c r="M8" s="310"/>
    </row>
    <row r="9" spans="1:20" ht="15.75" outlineLevel="1">
      <c r="A9" s="531"/>
      <c r="B9" s="531"/>
      <c r="C9" s="312" t="s">
        <v>74</v>
      </c>
      <c r="D9" s="77">
        <v>0</v>
      </c>
      <c r="E9" s="77">
        <v>0</v>
      </c>
      <c r="F9" s="77">
        <v>0</v>
      </c>
      <c r="G9" s="77"/>
      <c r="H9" s="77"/>
      <c r="I9" s="77"/>
      <c r="J9" s="77"/>
      <c r="K9" s="77"/>
      <c r="L9" s="76">
        <f t="shared" si="0"/>
        <v>0</v>
      </c>
      <c r="M9" s="310"/>
      <c r="N9" s="310"/>
      <c r="O9" s="310"/>
      <c r="P9" s="310"/>
      <c r="Q9" s="310"/>
      <c r="R9" s="310"/>
      <c r="S9" s="310"/>
      <c r="T9" s="310"/>
    </row>
    <row r="10" spans="1:23" ht="15.75" outlineLevel="1">
      <c r="A10" s="531"/>
      <c r="B10" s="531"/>
      <c r="C10" s="312" t="s">
        <v>75</v>
      </c>
      <c r="D10" s="77">
        <f>D24+D31</f>
        <v>1292.1</v>
      </c>
      <c r="E10" s="77">
        <f>E31+E24</f>
        <v>775.5</v>
      </c>
      <c r="F10" s="77">
        <f>F17+F24+F31</f>
        <v>2515.5</v>
      </c>
      <c r="G10" s="77">
        <f>G17+G24+G31+G38</f>
        <v>6309.7</v>
      </c>
      <c r="H10" s="77">
        <f>H17+H24+H31+H38</f>
        <v>10354.700000000004</v>
      </c>
      <c r="I10" s="77">
        <f>I17+I24+I31+I38</f>
        <v>812.8</v>
      </c>
      <c r="J10" s="77">
        <f>J17+J24+J31+J38</f>
        <v>812.8</v>
      </c>
      <c r="K10" s="77">
        <f>K17+K24+K31+K38</f>
        <v>812.8</v>
      </c>
      <c r="L10" s="76">
        <f t="shared" si="0"/>
        <v>23685.9</v>
      </c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</row>
    <row r="11" spans="1:18" ht="15.75" outlineLevel="1">
      <c r="A11" s="531"/>
      <c r="B11" s="531"/>
      <c r="C11" s="312" t="s">
        <v>76</v>
      </c>
      <c r="D11" s="77">
        <f>D18+D25</f>
        <v>4493.400000000001</v>
      </c>
      <c r="E11" s="77">
        <f>E18+E25+E32</f>
        <v>5020.1</v>
      </c>
      <c r="F11" s="77">
        <f>F18+F25</f>
        <v>3963.2</v>
      </c>
      <c r="G11" s="77">
        <f>G18+G25</f>
        <v>3645.1</v>
      </c>
      <c r="H11" s="77">
        <f>H18+H25+H32</f>
        <v>5822.5</v>
      </c>
      <c r="I11" s="77">
        <f>I18+I25+I32</f>
        <v>5378.8</v>
      </c>
      <c r="J11" s="77">
        <f>J18+J25+J32</f>
        <v>5378.8</v>
      </c>
      <c r="K11" s="77">
        <f>K18+K25+K32</f>
        <v>5378.8</v>
      </c>
      <c r="L11" s="76">
        <f t="shared" si="0"/>
        <v>39080.700000000004</v>
      </c>
      <c r="M11" s="310"/>
      <c r="Q11" s="311"/>
      <c r="R11" s="313"/>
    </row>
    <row r="12" spans="1:19" ht="15.75" outlineLevel="1">
      <c r="A12" s="531"/>
      <c r="B12" s="531"/>
      <c r="C12" s="312" t="s">
        <v>142</v>
      </c>
      <c r="D12" s="77">
        <f>D19+D26+D40+D33</f>
        <v>19959.6</v>
      </c>
      <c r="E12" s="77">
        <f>E40+E33+E26+E19</f>
        <v>24402.800000000003</v>
      </c>
      <c r="F12" s="77">
        <f>F26+F33+F40+F19</f>
        <v>26076.2</v>
      </c>
      <c r="G12" s="77">
        <f>G40+G33+G26+G19</f>
        <v>28141.100000000002</v>
      </c>
      <c r="H12" s="77">
        <f>H40+H33+H26+H19</f>
        <v>33232.7</v>
      </c>
      <c r="I12" s="77">
        <f>I40+I33+I26+I19</f>
        <v>24468.600000000006</v>
      </c>
      <c r="J12" s="77">
        <f>J40+J33+J26+J19</f>
        <v>24468.600000000006</v>
      </c>
      <c r="K12" s="77">
        <f>K40+K33+K26+K19</f>
        <v>24468.600000000006</v>
      </c>
      <c r="L12" s="76">
        <f t="shared" si="0"/>
        <v>205218.20000000004</v>
      </c>
      <c r="M12" s="310"/>
      <c r="Q12" s="311"/>
      <c r="R12" s="311"/>
      <c r="S12" s="311"/>
    </row>
    <row r="13" spans="1:18" ht="15.75" outlineLevel="1">
      <c r="A13" s="531"/>
      <c r="B13" s="531"/>
      <c r="C13" s="312" t="s">
        <v>77</v>
      </c>
      <c r="D13" s="77">
        <v>0</v>
      </c>
      <c r="E13" s="77">
        <v>0</v>
      </c>
      <c r="F13" s="77">
        <v>0</v>
      </c>
      <c r="G13" s="77"/>
      <c r="H13" s="77"/>
      <c r="I13" s="77"/>
      <c r="J13" s="77"/>
      <c r="K13" s="77"/>
      <c r="L13" s="76">
        <f t="shared" si="0"/>
        <v>0</v>
      </c>
      <c r="M13" s="310"/>
      <c r="Q13" s="311"/>
      <c r="R13" s="311"/>
    </row>
    <row r="14" spans="1:18" ht="15.75">
      <c r="A14" s="530" t="s">
        <v>58</v>
      </c>
      <c r="B14" s="513" t="s">
        <v>187</v>
      </c>
      <c r="C14" s="416" t="s">
        <v>72</v>
      </c>
      <c r="D14" s="76">
        <f>D18+D19</f>
        <v>4311.5</v>
      </c>
      <c r="E14" s="76">
        <f>E18+E19</f>
        <v>5873.4</v>
      </c>
      <c r="F14" s="76">
        <f aca="true" t="shared" si="1" ref="F14:K14">F17+F18+F19</f>
        <v>6302.4</v>
      </c>
      <c r="G14" s="76">
        <f t="shared" si="1"/>
        <v>12316.3</v>
      </c>
      <c r="H14" s="76">
        <f t="shared" si="1"/>
        <v>35556</v>
      </c>
      <c r="I14" s="76">
        <f t="shared" si="1"/>
        <v>18812.700000000004</v>
      </c>
      <c r="J14" s="76">
        <f t="shared" si="1"/>
        <v>18812.700000000004</v>
      </c>
      <c r="K14" s="76">
        <f t="shared" si="1"/>
        <v>18812.700000000004</v>
      </c>
      <c r="L14" s="76">
        <f t="shared" si="0"/>
        <v>120797.70000000001</v>
      </c>
      <c r="M14" s="310"/>
      <c r="Q14" s="311"/>
      <c r="R14" s="311"/>
    </row>
    <row r="15" spans="1:18" ht="15.75">
      <c r="A15" s="531"/>
      <c r="B15" s="514"/>
      <c r="C15" s="416" t="s">
        <v>73</v>
      </c>
      <c r="D15" s="77"/>
      <c r="E15" s="77"/>
      <c r="F15" s="77"/>
      <c r="G15" s="77"/>
      <c r="H15" s="77"/>
      <c r="I15" s="77"/>
      <c r="J15" s="77"/>
      <c r="K15" s="77"/>
      <c r="L15" s="76">
        <f t="shared" si="0"/>
        <v>0</v>
      </c>
      <c r="M15" s="310"/>
      <c r="R15" s="311"/>
    </row>
    <row r="16" spans="1:18" ht="15.75">
      <c r="A16" s="531"/>
      <c r="B16" s="514"/>
      <c r="C16" s="312" t="s">
        <v>74</v>
      </c>
      <c r="D16" s="77">
        <v>0</v>
      </c>
      <c r="E16" s="77">
        <v>0</v>
      </c>
      <c r="F16" s="77">
        <v>0</v>
      </c>
      <c r="G16" s="77"/>
      <c r="H16" s="77"/>
      <c r="I16" s="77"/>
      <c r="J16" s="77"/>
      <c r="K16" s="77"/>
      <c r="L16" s="76">
        <f t="shared" si="0"/>
        <v>0</v>
      </c>
      <c r="M16" s="310"/>
      <c r="R16" s="311"/>
    </row>
    <row r="17" spans="1:19" ht="15.75">
      <c r="A17" s="531"/>
      <c r="B17" s="514"/>
      <c r="C17" s="312" t="s">
        <v>75</v>
      </c>
      <c r="D17" s="77">
        <v>0</v>
      </c>
      <c r="E17" s="77">
        <v>0</v>
      </c>
      <c r="F17" s="77">
        <v>375</v>
      </c>
      <c r="G17" s="77">
        <f>3000+1030+500</f>
        <v>4530</v>
      </c>
      <c r="H17" s="77">
        <f>ПР2ПП1!M8-'Информация МЗ+ИЦ+ПД'!H18-'Информация МЗ+ИЦ+ПД'!H19</f>
        <v>8403.000000000004</v>
      </c>
      <c r="I17" s="77">
        <f>ПР2ПП1!N8-'Информация МЗ+ИЦ+ПД'!I18-'Информация МЗ+ИЦ+ПД'!I19</f>
        <v>0</v>
      </c>
      <c r="J17" s="77">
        <f>ПР2ПП1!O8-'Информация МЗ+ИЦ+ПД'!J18-'Информация МЗ+ИЦ+ПД'!J19</f>
        <v>0</v>
      </c>
      <c r="K17" s="77">
        <f>ПР2ПП1!P8-'Информация МЗ+ИЦ+ПД'!K18-'Информация МЗ+ИЦ+ПД'!K19</f>
        <v>0</v>
      </c>
      <c r="L17" s="76">
        <f t="shared" si="0"/>
        <v>13308.000000000004</v>
      </c>
      <c r="M17" s="310"/>
      <c r="R17" s="311"/>
      <c r="S17" s="311"/>
    </row>
    <row r="18" spans="1:18" ht="15.75">
      <c r="A18" s="531"/>
      <c r="B18" s="514"/>
      <c r="C18" s="312" t="s">
        <v>76</v>
      </c>
      <c r="D18" s="77">
        <v>3536.3</v>
      </c>
      <c r="E18" s="77">
        <v>4708.5</v>
      </c>
      <c r="F18" s="77">
        <v>3801</v>
      </c>
      <c r="G18" s="77">
        <v>3369.6</v>
      </c>
      <c r="H18" s="478">
        <f>ПР2ПП1!M39</f>
        <v>5229</v>
      </c>
      <c r="I18" s="478">
        <f>ПР2ПП1!N39</f>
        <v>5229</v>
      </c>
      <c r="J18" s="478">
        <f>ПР2ПП1!O39</f>
        <v>5229</v>
      </c>
      <c r="K18" s="478">
        <f>ПР2ПП1!P39</f>
        <v>5229</v>
      </c>
      <c r="L18" s="76">
        <f t="shared" si="0"/>
        <v>36331.4</v>
      </c>
      <c r="M18" s="310"/>
      <c r="Q18" s="311"/>
      <c r="R18" s="311"/>
    </row>
    <row r="19" spans="1:13" ht="15.75">
      <c r="A19" s="531"/>
      <c r="B19" s="514"/>
      <c r="C19" s="312" t="s">
        <v>142</v>
      </c>
      <c r="D19" s="77">
        <v>775.2</v>
      </c>
      <c r="E19" s="77">
        <f>ПР2ПП1!J12+ПР2ПП1!J16</f>
        <v>1164.9</v>
      </c>
      <c r="F19" s="77">
        <v>2126.4</v>
      </c>
      <c r="G19" s="77">
        <v>4416.7</v>
      </c>
      <c r="H19" s="77">
        <f>ПР2ПП1!M11+ПР2ПП1!M12+ПР2ПП1!M13+ПР2ПП1!M15+ПР2ПП1!M14+ПР2ПП1!M16+ПР2ПП1!M17+ПР2ПП1!M19+ПР2ПП1!M19+ПР2ПП1!M21+ПР2ПП1!M24+ПР2ПП1!M26+ПР2ПП1!M27+ПР2ПП1!M29+ПР2ПП1!M34+ПР2ПП1!M35+ПР2ПП1!M36+ПР2ПП1!M37+ПР2ПП1!M38</f>
        <v>21923.999999999996</v>
      </c>
      <c r="I19" s="77">
        <f>ПР2ПП1!N11+ПР2ПП1!N12+ПР2ПП1!N13+ПР2ПП1!N15+ПР2ПП1!N14+ПР2ПП1!N16+ПР2ПП1!N17+ПР2ПП1!N19+ПР2ПП1!N19+ПР2ПП1!N21+ПР2ПП1!N24+ПР2ПП1!N26+ПР2ПП1!N27+ПР2ПП1!N29+ПР2ПП1!N34+ПР2ПП1!N35+ПР2ПП1!N36+ПР2ПП1!N37+ПР2ПП1!N38</f>
        <v>13583.700000000003</v>
      </c>
      <c r="J19" s="77">
        <f>ПР2ПП1!O11+ПР2ПП1!O12+ПР2ПП1!O13+ПР2ПП1!O15+ПР2ПП1!O14+ПР2ПП1!O16+ПР2ПП1!O17+ПР2ПП1!O19+ПР2ПП1!O19+ПР2ПП1!O21+ПР2ПП1!O24+ПР2ПП1!O26+ПР2ПП1!O27+ПР2ПП1!O29+ПР2ПП1!O34+ПР2ПП1!O35+ПР2ПП1!O36+ПР2ПП1!O37+ПР2ПП1!O38</f>
        <v>13583.700000000003</v>
      </c>
      <c r="K19" s="77">
        <f>ПР2ПП1!P11+ПР2ПП1!P12+ПР2ПП1!P13+ПР2ПП1!P15+ПР2ПП1!P14+ПР2ПП1!P16+ПР2ПП1!P17+ПР2ПП1!P19+ПР2ПП1!P19+ПР2ПП1!P21+ПР2ПП1!P24+ПР2ПП1!P26+ПР2ПП1!P27+ПР2ПП1!P29+ПР2ПП1!P34+ПР2ПП1!P35+ПР2ПП1!P36+ПР2ПП1!P37+ПР2ПП1!P38</f>
        <v>13583.700000000003</v>
      </c>
      <c r="L19" s="76">
        <f t="shared" si="0"/>
        <v>71158.3</v>
      </c>
      <c r="M19" s="310"/>
    </row>
    <row r="20" spans="1:13" ht="15.75">
      <c r="A20" s="531"/>
      <c r="B20" s="514"/>
      <c r="C20" s="312" t="s">
        <v>77</v>
      </c>
      <c r="D20" s="77">
        <v>0</v>
      </c>
      <c r="E20" s="77">
        <v>0</v>
      </c>
      <c r="F20" s="77">
        <v>0</v>
      </c>
      <c r="G20" s="77"/>
      <c r="H20" s="77"/>
      <c r="I20" s="77"/>
      <c r="J20" s="77"/>
      <c r="K20" s="77"/>
      <c r="L20" s="76">
        <f t="shared" si="0"/>
        <v>0</v>
      </c>
      <c r="M20" s="310"/>
    </row>
    <row r="21" spans="1:19" ht="15.75" customHeight="1">
      <c r="A21" s="530" t="s">
        <v>60</v>
      </c>
      <c r="B21" s="513" t="s">
        <v>61</v>
      </c>
      <c r="C21" s="416" t="s">
        <v>72</v>
      </c>
      <c r="D21" s="76">
        <f>D25+D26+D24</f>
        <v>8322.9</v>
      </c>
      <c r="E21" s="76">
        <f>E25+E26+E24</f>
        <v>8249</v>
      </c>
      <c r="F21" s="76">
        <f aca="true" t="shared" si="2" ref="F21:K21">F24+F25+F26</f>
        <v>9030.7</v>
      </c>
      <c r="G21" s="76">
        <f t="shared" si="2"/>
        <v>9893.5</v>
      </c>
      <c r="H21" s="76">
        <f t="shared" si="2"/>
        <v>11851</v>
      </c>
      <c r="I21" s="76">
        <f t="shared" si="2"/>
        <v>9671.900000000001</v>
      </c>
      <c r="J21" s="76">
        <f t="shared" si="2"/>
        <v>9671.900000000001</v>
      </c>
      <c r="K21" s="76">
        <f t="shared" si="2"/>
        <v>9671.900000000001</v>
      </c>
      <c r="L21" s="76">
        <f t="shared" si="0"/>
        <v>76362.80000000002</v>
      </c>
      <c r="M21" s="310"/>
      <c r="N21" s="311"/>
      <c r="O21" s="311"/>
      <c r="P21" s="311"/>
      <c r="Q21" s="311"/>
      <c r="R21" s="311"/>
      <c r="S21" s="311"/>
    </row>
    <row r="22" spans="1:18" ht="15.75">
      <c r="A22" s="531"/>
      <c r="B22" s="514"/>
      <c r="C22" s="416" t="s">
        <v>73</v>
      </c>
      <c r="D22" s="77"/>
      <c r="E22" s="77"/>
      <c r="F22" s="77"/>
      <c r="G22" s="77"/>
      <c r="H22" s="77"/>
      <c r="I22" s="77"/>
      <c r="J22" s="77"/>
      <c r="K22" s="77"/>
      <c r="L22" s="76">
        <f t="shared" si="0"/>
        <v>0</v>
      </c>
      <c r="M22" s="310"/>
      <c r="R22" s="311"/>
    </row>
    <row r="23" spans="1:13" ht="17.25" customHeight="1">
      <c r="A23" s="531"/>
      <c r="B23" s="514"/>
      <c r="C23" s="312" t="s">
        <v>74</v>
      </c>
      <c r="D23" s="77">
        <v>0</v>
      </c>
      <c r="E23" s="77">
        <v>0</v>
      </c>
      <c r="F23" s="77">
        <v>0</v>
      </c>
      <c r="G23" s="77"/>
      <c r="H23" s="77"/>
      <c r="I23" s="77"/>
      <c r="J23" s="77"/>
      <c r="K23" s="77"/>
      <c r="L23" s="76">
        <f t="shared" si="0"/>
        <v>0</v>
      </c>
      <c r="M23" s="310"/>
    </row>
    <row r="24" spans="1:18" ht="21.75" customHeight="1">
      <c r="A24" s="531"/>
      <c r="B24" s="514"/>
      <c r="C24" s="312" t="s">
        <v>75</v>
      </c>
      <c r="D24" s="77">
        <v>942.1</v>
      </c>
      <c r="E24" s="77">
        <v>598.2</v>
      </c>
      <c r="F24" s="77">
        <f>589.3+240.7</f>
        <v>830</v>
      </c>
      <c r="G24" s="77">
        <f>593.3+382.2+86.5+220</f>
        <v>1282</v>
      </c>
      <c r="H24" s="77">
        <f>SUM(ПР2ПП2!N20+ПР2ПП2!N35+ПР2ПП2!N44)</f>
        <v>1755.6000000000001</v>
      </c>
      <c r="I24" s="77">
        <f>SUM(ПР2ПП2!O20+ПР2ПП2!O35+ПР2ПП2!O44)</f>
        <v>812.8</v>
      </c>
      <c r="J24" s="77">
        <f>SUM(ПР2ПП2!P20+ПР2ПП2!P35+ПР2ПП2!P44)</f>
        <v>812.8</v>
      </c>
      <c r="K24" s="77">
        <f>SUM(ПР2ПП2!Q20+ПР2ПП2!Q35+ПР2ПП2!Q44)</f>
        <v>812.8</v>
      </c>
      <c r="L24" s="76">
        <f t="shared" si="0"/>
        <v>7846.300000000001</v>
      </c>
      <c r="M24" s="310"/>
      <c r="R24" s="311"/>
    </row>
    <row r="25" spans="1:18" ht="15.75">
      <c r="A25" s="531"/>
      <c r="B25" s="514"/>
      <c r="C25" s="312" t="s">
        <v>76</v>
      </c>
      <c r="D25" s="77">
        <v>957.1</v>
      </c>
      <c r="E25" s="77">
        <v>311.6</v>
      </c>
      <c r="F25" s="77">
        <v>162.2</v>
      </c>
      <c r="G25" s="77">
        <f>149.8+34+82.6+9.1</f>
        <v>275.5</v>
      </c>
      <c r="H25" s="77">
        <v>593.5</v>
      </c>
      <c r="I25" s="77">
        <v>149.8</v>
      </c>
      <c r="J25" s="77">
        <v>149.8</v>
      </c>
      <c r="K25" s="77">
        <v>149.8</v>
      </c>
      <c r="L25" s="76">
        <f t="shared" si="0"/>
        <v>2749.3000000000006</v>
      </c>
      <c r="M25" s="310"/>
      <c r="Q25" s="311"/>
      <c r="R25" s="311"/>
    </row>
    <row r="26" spans="1:18" ht="18" customHeight="1">
      <c r="A26" s="531"/>
      <c r="B26" s="514"/>
      <c r="C26" s="312" t="s">
        <v>142</v>
      </c>
      <c r="D26" s="77">
        <v>6423.7</v>
      </c>
      <c r="E26" s="77">
        <v>7339.2</v>
      </c>
      <c r="F26" s="77">
        <v>8038.5</v>
      </c>
      <c r="G26" s="77">
        <v>8336</v>
      </c>
      <c r="H26" s="77">
        <f>SUM(ПР2ПП2!N11+ПР2ПП2!N13+ПР2ПП2!N15+ПР2ПП2!N17+ПР2ПП2!N43)</f>
        <v>9501.9</v>
      </c>
      <c r="I26" s="77">
        <f>SUM(ПР2ПП2!O11+ПР2ПП2!O13+ПР2ПП2!O15+ПР2ПП2!O17+ПР2ПП2!O43)</f>
        <v>8709.300000000001</v>
      </c>
      <c r="J26" s="77">
        <f>SUM(ПР2ПП2!P11+ПР2ПП2!P13+ПР2ПП2!P15+ПР2ПП2!P17+ПР2ПП2!P43)</f>
        <v>8709.300000000001</v>
      </c>
      <c r="K26" s="77">
        <f>SUM(ПР2ПП2!Q11+ПР2ПП2!Q13+ПР2ПП2!Q15+ПР2ПП2!Q17+ПР2ПП2!Q43)</f>
        <v>8709.300000000001</v>
      </c>
      <c r="L26" s="76">
        <f t="shared" si="0"/>
        <v>65767.20000000001</v>
      </c>
      <c r="M26" s="310"/>
      <c r="Q26" s="311"/>
      <c r="R26" s="311"/>
    </row>
    <row r="27" spans="1:18" ht="23.25" customHeight="1">
      <c r="A27" s="532"/>
      <c r="B27" s="515"/>
      <c r="C27" s="312" t="s">
        <v>77</v>
      </c>
      <c r="D27" s="77">
        <v>0</v>
      </c>
      <c r="E27" s="77">
        <v>0</v>
      </c>
      <c r="F27" s="77">
        <v>0</v>
      </c>
      <c r="G27" s="77"/>
      <c r="H27" s="77"/>
      <c r="I27" s="77"/>
      <c r="J27" s="77"/>
      <c r="K27" s="77"/>
      <c r="L27" s="76">
        <f t="shared" si="0"/>
        <v>0</v>
      </c>
      <c r="M27" s="310"/>
      <c r="R27" s="311"/>
    </row>
    <row r="28" spans="1:18" ht="18.75" customHeight="1">
      <c r="A28" s="530" t="s">
        <v>63</v>
      </c>
      <c r="B28" s="530" t="s">
        <v>147</v>
      </c>
      <c r="C28" s="416" t="s">
        <v>72</v>
      </c>
      <c r="D28" s="76">
        <f>D31+D33</f>
        <v>11923.2</v>
      </c>
      <c r="E28" s="76">
        <f>E32+E33+E31</f>
        <v>14373</v>
      </c>
      <c r="F28" s="76">
        <f>F32+F33+F31</f>
        <v>15432.8</v>
      </c>
      <c r="G28" s="76">
        <f>G33+G31</f>
        <v>14178.1</v>
      </c>
      <c r="H28" s="76">
        <f>H32+H33+H31</f>
        <v>0</v>
      </c>
      <c r="I28" s="76">
        <f>I32+I33+I31</f>
        <v>0</v>
      </c>
      <c r="J28" s="76">
        <f>J32+J33+J31</f>
        <v>0</v>
      </c>
      <c r="K28" s="76">
        <f>K32+K33+K31</f>
        <v>0</v>
      </c>
      <c r="L28" s="76">
        <f t="shared" si="0"/>
        <v>55907.1</v>
      </c>
      <c r="M28" s="310"/>
      <c r="R28" s="311"/>
    </row>
    <row r="29" spans="1:18" ht="18.75" customHeight="1">
      <c r="A29" s="531"/>
      <c r="B29" s="531"/>
      <c r="C29" s="416" t="s">
        <v>73</v>
      </c>
      <c r="D29" s="77"/>
      <c r="E29" s="77"/>
      <c r="F29" s="77"/>
      <c r="G29" s="77"/>
      <c r="H29" s="77"/>
      <c r="I29" s="77"/>
      <c r="J29" s="77"/>
      <c r="K29" s="77"/>
      <c r="L29" s="76">
        <f t="shared" si="0"/>
        <v>0</v>
      </c>
      <c r="M29" s="310"/>
      <c r="R29" s="311"/>
    </row>
    <row r="30" spans="1:18" ht="15.75" customHeight="1">
      <c r="A30" s="531"/>
      <c r="B30" s="531"/>
      <c r="C30" s="312" t="s">
        <v>74</v>
      </c>
      <c r="D30" s="77">
        <v>0</v>
      </c>
      <c r="E30" s="77">
        <v>0</v>
      </c>
      <c r="F30" s="77">
        <v>0</v>
      </c>
      <c r="G30" s="77"/>
      <c r="H30" s="77"/>
      <c r="I30" s="77"/>
      <c r="J30" s="77"/>
      <c r="K30" s="77"/>
      <c r="L30" s="76">
        <f t="shared" si="0"/>
        <v>0</v>
      </c>
      <c r="M30" s="310"/>
      <c r="Q30" s="311"/>
      <c r="R30" s="311"/>
    </row>
    <row r="31" spans="1:18" ht="18.75" customHeight="1">
      <c r="A31" s="531"/>
      <c r="B31" s="531"/>
      <c r="C31" s="312" t="s">
        <v>75</v>
      </c>
      <c r="D31" s="77">
        <v>350</v>
      </c>
      <c r="E31" s="77">
        <v>177.3</v>
      </c>
      <c r="F31" s="77">
        <v>1310.5</v>
      </c>
      <c r="G31" s="77">
        <f>392.7+105</f>
        <v>497.7</v>
      </c>
      <c r="H31" s="77">
        <v>0</v>
      </c>
      <c r="I31" s="77">
        <v>0</v>
      </c>
      <c r="J31" s="77"/>
      <c r="K31" s="77"/>
      <c r="L31" s="76">
        <f t="shared" si="0"/>
        <v>2335.5</v>
      </c>
      <c r="M31" s="310"/>
      <c r="Q31" s="311"/>
      <c r="R31" s="311"/>
    </row>
    <row r="32" spans="1:18" ht="20.25" customHeight="1">
      <c r="A32" s="531"/>
      <c r="B32" s="531"/>
      <c r="C32" s="312" t="s">
        <v>76</v>
      </c>
      <c r="D32" s="77">
        <v>0</v>
      </c>
      <c r="E32" s="77">
        <v>0</v>
      </c>
      <c r="F32" s="77">
        <v>0</v>
      </c>
      <c r="G32" s="77" t="s">
        <v>78</v>
      </c>
      <c r="H32" s="77">
        <v>0</v>
      </c>
      <c r="I32" s="77">
        <v>0</v>
      </c>
      <c r="J32" s="77"/>
      <c r="K32" s="77"/>
      <c r="L32" s="76">
        <f t="shared" si="0"/>
        <v>0</v>
      </c>
      <c r="M32" s="310"/>
      <c r="R32" s="311"/>
    </row>
    <row r="33" spans="1:18" ht="19.5" customHeight="1">
      <c r="A33" s="531"/>
      <c r="B33" s="531"/>
      <c r="C33" s="312" t="s">
        <v>142</v>
      </c>
      <c r="D33" s="77">
        <v>11573.2</v>
      </c>
      <c r="E33" s="77">
        <v>14195.7</v>
      </c>
      <c r="F33" s="77">
        <v>14122.3</v>
      </c>
      <c r="G33" s="77">
        <v>13680.4</v>
      </c>
      <c r="H33" s="77">
        <v>0</v>
      </c>
      <c r="I33" s="77">
        <v>0</v>
      </c>
      <c r="J33" s="77">
        <v>0</v>
      </c>
      <c r="K33" s="77">
        <v>0</v>
      </c>
      <c r="L33" s="76">
        <f t="shared" si="0"/>
        <v>53571.6</v>
      </c>
      <c r="M33" s="310"/>
      <c r="Q33" s="311"/>
      <c r="R33" s="311"/>
    </row>
    <row r="34" spans="1:18" ht="23.25" customHeight="1">
      <c r="A34" s="532"/>
      <c r="B34" s="532"/>
      <c r="C34" s="312" t="s">
        <v>77</v>
      </c>
      <c r="D34" s="77">
        <v>0</v>
      </c>
      <c r="E34" s="77">
        <v>0</v>
      </c>
      <c r="F34" s="77">
        <v>0</v>
      </c>
      <c r="G34" s="77">
        <v>0</v>
      </c>
      <c r="H34" s="77"/>
      <c r="I34" s="77"/>
      <c r="J34" s="77"/>
      <c r="K34" s="77"/>
      <c r="L34" s="76">
        <f t="shared" si="0"/>
        <v>0</v>
      </c>
      <c r="M34" s="310"/>
      <c r="Q34" s="311"/>
      <c r="R34" s="311"/>
    </row>
    <row r="35" spans="1:18" ht="15.75" customHeight="1">
      <c r="A35" s="530" t="s">
        <v>141</v>
      </c>
      <c r="B35" s="530" t="s">
        <v>79</v>
      </c>
      <c r="C35" s="416" t="s">
        <v>72</v>
      </c>
      <c r="D35" s="76">
        <f>D40</f>
        <v>1187.5</v>
      </c>
      <c r="E35" s="76">
        <f>E40</f>
        <v>1703</v>
      </c>
      <c r="F35" s="76">
        <f aca="true" t="shared" si="3" ref="F35:K35">F39+F40</f>
        <v>1789</v>
      </c>
      <c r="G35" s="76">
        <f t="shared" si="3"/>
        <v>1708</v>
      </c>
      <c r="H35" s="76">
        <f>H40+H38</f>
        <v>2002.9</v>
      </c>
      <c r="I35" s="76">
        <f t="shared" si="3"/>
        <v>2175.6</v>
      </c>
      <c r="J35" s="76">
        <f t="shared" si="3"/>
        <v>2175.6</v>
      </c>
      <c r="K35" s="76">
        <f t="shared" si="3"/>
        <v>2175.6</v>
      </c>
      <c r="L35" s="76">
        <f t="shared" si="0"/>
        <v>14917.2</v>
      </c>
      <c r="M35" s="310"/>
      <c r="R35" s="311"/>
    </row>
    <row r="36" spans="1:13" ht="15.75">
      <c r="A36" s="531"/>
      <c r="B36" s="531"/>
      <c r="C36" s="416" t="s">
        <v>73</v>
      </c>
      <c r="D36" s="77"/>
      <c r="E36" s="77"/>
      <c r="F36" s="77"/>
      <c r="G36" s="77"/>
      <c r="H36" s="77"/>
      <c r="I36" s="77"/>
      <c r="J36" s="77"/>
      <c r="K36" s="77"/>
      <c r="L36" s="76">
        <f t="shared" si="0"/>
        <v>0</v>
      </c>
      <c r="M36" s="310"/>
    </row>
    <row r="37" spans="1:13" ht="15.75">
      <c r="A37" s="531"/>
      <c r="B37" s="531"/>
      <c r="C37" s="312" t="s">
        <v>74</v>
      </c>
      <c r="D37" s="77">
        <v>0</v>
      </c>
      <c r="E37" s="77">
        <v>0</v>
      </c>
      <c r="F37" s="77">
        <v>0</v>
      </c>
      <c r="G37" s="77"/>
      <c r="H37" s="77"/>
      <c r="I37" s="77"/>
      <c r="J37" s="77"/>
      <c r="K37" s="77"/>
      <c r="L37" s="76">
        <f t="shared" si="0"/>
        <v>0</v>
      </c>
      <c r="M37" s="310"/>
    </row>
    <row r="38" spans="1:13" ht="15.75">
      <c r="A38" s="531"/>
      <c r="B38" s="531"/>
      <c r="C38" s="312" t="s">
        <v>75</v>
      </c>
      <c r="D38" s="77">
        <v>0</v>
      </c>
      <c r="E38" s="77">
        <v>0</v>
      </c>
      <c r="F38" s="77">
        <v>0</v>
      </c>
      <c r="G38" s="77"/>
      <c r="H38" s="77">
        <f>'ПР.2ПП4'!N17+'ПР.2ПП4'!N16</f>
        <v>196.10000000000002</v>
      </c>
      <c r="I38" s="77">
        <f>'ПР.2ПП4'!O17+'ПР.2ПП4'!O16</f>
        <v>0</v>
      </c>
      <c r="J38" s="77">
        <f>'ПР.2ПП4'!P17+'ПР.2ПП4'!P16</f>
        <v>0</v>
      </c>
      <c r="K38" s="77">
        <f>'ПР.2ПП4'!Q17+'ПР.2ПП4'!Q16</f>
        <v>0</v>
      </c>
      <c r="L38" s="76">
        <f t="shared" si="0"/>
        <v>196.10000000000002</v>
      </c>
      <c r="M38" s="310"/>
    </row>
    <row r="39" spans="1:13" ht="15.75">
      <c r="A39" s="531"/>
      <c r="B39" s="531"/>
      <c r="C39" s="312" t="s">
        <v>76</v>
      </c>
      <c r="D39" s="77">
        <v>0</v>
      </c>
      <c r="E39" s="77">
        <v>0</v>
      </c>
      <c r="F39" s="77">
        <v>0</v>
      </c>
      <c r="G39" s="77"/>
      <c r="H39" s="77"/>
      <c r="I39" s="77"/>
      <c r="J39" s="77"/>
      <c r="K39" s="77"/>
      <c r="L39" s="76">
        <f t="shared" si="0"/>
        <v>0</v>
      </c>
      <c r="M39" s="310"/>
    </row>
    <row r="40" spans="1:18" ht="15.75">
      <c r="A40" s="531"/>
      <c r="B40" s="531"/>
      <c r="C40" s="312" t="s">
        <v>142</v>
      </c>
      <c r="D40" s="77">
        <v>1187.5</v>
      </c>
      <c r="E40" s="77">
        <f>'ПР.2ПП4'!K19</f>
        <v>1703</v>
      </c>
      <c r="F40" s="77">
        <v>1789</v>
      </c>
      <c r="G40" s="77">
        <v>1708</v>
      </c>
      <c r="H40" s="77">
        <f>'ПР.2ПП4'!N15+'ПР.2ПП4'!N14+'ПР.2ПП4'!N9</f>
        <v>1806.8</v>
      </c>
      <c r="I40" s="77">
        <f>'ПР.2ПП4'!O15+'ПР.2ПП4'!O14+'ПР.2ПП4'!O9</f>
        <v>2175.6</v>
      </c>
      <c r="J40" s="77">
        <f>'ПР.2ПП4'!P15+'ПР.2ПП4'!P14+'ПР.2ПП4'!P9</f>
        <v>2175.6</v>
      </c>
      <c r="K40" s="77">
        <f>'ПР.2ПП4'!Q15+'ПР.2ПП4'!Q14+'ПР.2ПП4'!Q9</f>
        <v>2175.6</v>
      </c>
      <c r="L40" s="76">
        <f t="shared" si="0"/>
        <v>14721.1</v>
      </c>
      <c r="M40" s="310"/>
      <c r="Q40" s="314"/>
      <c r="R40" s="311"/>
    </row>
    <row r="41" spans="1:13" ht="15.75">
      <c r="A41" s="532"/>
      <c r="B41" s="532"/>
      <c r="C41" s="312" t="s">
        <v>77</v>
      </c>
      <c r="D41" s="77">
        <v>0</v>
      </c>
      <c r="E41" s="77">
        <v>0</v>
      </c>
      <c r="F41" s="77">
        <v>0</v>
      </c>
      <c r="G41" s="77"/>
      <c r="H41" s="77"/>
      <c r="I41" s="77"/>
      <c r="J41" s="77"/>
      <c r="K41" s="77"/>
      <c r="L41" s="76">
        <f t="shared" si="0"/>
        <v>0</v>
      </c>
      <c r="M41" s="310"/>
    </row>
    <row r="42" spans="1:12" ht="15.75">
      <c r="A42" s="315"/>
      <c r="B42" s="315"/>
      <c r="C42" s="316"/>
      <c r="D42" s="317"/>
      <c r="E42" s="317"/>
      <c r="F42" s="317"/>
      <c r="G42" s="317"/>
      <c r="H42" s="317"/>
      <c r="I42" s="317"/>
      <c r="J42" s="317"/>
      <c r="K42" s="317"/>
      <c r="L42" s="317"/>
    </row>
    <row r="43" ht="12.75">
      <c r="L43" s="311"/>
    </row>
    <row r="44" spans="1:19" ht="56.25" customHeight="1">
      <c r="A44" s="512" t="s">
        <v>65</v>
      </c>
      <c r="B44" s="512"/>
      <c r="C44" s="512"/>
      <c r="D44" s="512"/>
      <c r="E44" s="290"/>
      <c r="F44" s="290"/>
      <c r="G44" s="290"/>
      <c r="H44" s="290"/>
      <c r="I44" s="519" t="s">
        <v>201</v>
      </c>
      <c r="J44" s="519"/>
      <c r="K44" s="519"/>
      <c r="L44" s="519"/>
      <c r="M44" s="290"/>
      <c r="N44" s="519"/>
      <c r="O44" s="519"/>
      <c r="P44" s="519"/>
      <c r="Q44" s="519"/>
      <c r="R44" s="519"/>
      <c r="S44" s="519"/>
    </row>
  </sheetData>
  <sheetProtection/>
  <mergeCells count="20">
    <mergeCell ref="D1:F1"/>
    <mergeCell ref="A7:A13"/>
    <mergeCell ref="A5:A6"/>
    <mergeCell ref="B5:B6"/>
    <mergeCell ref="C5:C6"/>
    <mergeCell ref="A35:A41"/>
    <mergeCell ref="B35:B41"/>
    <mergeCell ref="A28:A34"/>
    <mergeCell ref="B28:B34"/>
    <mergeCell ref="B7:B13"/>
    <mergeCell ref="D2:M2"/>
    <mergeCell ref="A3:L3"/>
    <mergeCell ref="A44:D44"/>
    <mergeCell ref="N44:S44"/>
    <mergeCell ref="I44:L44"/>
    <mergeCell ref="D5:L5"/>
    <mergeCell ref="A14:A20"/>
    <mergeCell ref="B14:B20"/>
    <mergeCell ref="A21:A27"/>
    <mergeCell ref="B21:B27"/>
  </mergeCells>
  <printOptions/>
  <pageMargins left="0.31496062992125984" right="0.31496062992125984" top="0.7480314960629921" bottom="0.7480314960629921" header="0.31496062992125984" footer="0.31496062992125984"/>
  <pageSetup fitToHeight="5" fitToWidth="1" horizontalDpi="180" verticalDpi="18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75" zoomScaleNormal="85" zoomScaleSheetLayoutView="75" zoomScalePageLayoutView="0" workbookViewId="0" topLeftCell="A1">
      <pane xSplit="9" ySplit="6" topLeftCell="J32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36" sqref="A35:C36"/>
    </sheetView>
  </sheetViews>
  <sheetFormatPr defaultColWidth="9.140625" defaultRowHeight="15"/>
  <cols>
    <col min="1" max="1" width="9.28125" style="60" bestFit="1" customWidth="1"/>
    <col min="2" max="2" width="47.7109375" style="60" customWidth="1"/>
    <col min="3" max="3" width="11.28125" style="60" customWidth="1"/>
    <col min="4" max="4" width="9.7109375" style="60" customWidth="1"/>
    <col min="5" max="5" width="9.8515625" style="60" customWidth="1"/>
    <col min="6" max="6" width="11.140625" style="60" customWidth="1"/>
    <col min="7" max="7" width="11.421875" style="60" customWidth="1"/>
    <col min="8" max="8" width="11.140625" style="60" customWidth="1"/>
    <col min="9" max="9" width="11.00390625" style="60" customWidth="1"/>
    <col min="10" max="10" width="11.57421875" style="60" customWidth="1"/>
    <col min="11" max="11" width="10.8515625" style="60" customWidth="1"/>
    <col min="12" max="12" width="11.140625" style="60" customWidth="1"/>
    <col min="13" max="14" width="11.7109375" style="60" customWidth="1"/>
    <col min="15" max="15" width="11.28125" style="60" customWidth="1"/>
    <col min="16" max="16384" width="9.140625" style="60" customWidth="1"/>
  </cols>
  <sheetData>
    <row r="1" spans="10:15" ht="60.75" customHeight="1">
      <c r="J1" s="533" t="s">
        <v>412</v>
      </c>
      <c r="K1" s="534"/>
      <c r="L1" s="534"/>
      <c r="M1" s="534"/>
      <c r="N1" s="534"/>
      <c r="O1" s="534"/>
    </row>
    <row r="2" spans="1:15" ht="100.5" customHeight="1">
      <c r="A2" s="153"/>
      <c r="B2" s="153"/>
      <c r="C2" s="154"/>
      <c r="D2" s="535"/>
      <c r="E2" s="535"/>
      <c r="F2" s="535"/>
      <c r="G2" s="535"/>
      <c r="J2" s="541" t="s">
        <v>267</v>
      </c>
      <c r="K2" s="541"/>
      <c r="L2" s="541"/>
      <c r="M2" s="541"/>
      <c r="N2" s="541"/>
      <c r="O2" s="541"/>
    </row>
    <row r="3" spans="1:15" s="246" customFormat="1" ht="18" customHeight="1">
      <c r="A3" s="540" t="s">
        <v>127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</row>
    <row r="4" spans="1:13" ht="17.25" customHeight="1">
      <c r="A4" s="153"/>
      <c r="B4" s="153"/>
      <c r="C4" s="154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5" ht="37.5" customHeight="1">
      <c r="A5" s="536"/>
      <c r="B5" s="536" t="s">
        <v>35</v>
      </c>
      <c r="C5" s="536" t="s">
        <v>34</v>
      </c>
      <c r="D5" s="536" t="s">
        <v>33</v>
      </c>
      <c r="E5" s="536" t="s">
        <v>32</v>
      </c>
      <c r="F5" s="538" t="s">
        <v>126</v>
      </c>
      <c r="G5" s="539"/>
      <c r="H5" s="538" t="s">
        <v>125</v>
      </c>
      <c r="I5" s="542"/>
      <c r="J5" s="542"/>
      <c r="K5" s="542"/>
      <c r="L5" s="542"/>
      <c r="M5" s="542"/>
      <c r="N5" s="542"/>
      <c r="O5" s="539"/>
    </row>
    <row r="6" spans="1:15" ht="15.75">
      <c r="A6" s="537"/>
      <c r="B6" s="537"/>
      <c r="C6" s="537"/>
      <c r="D6" s="537"/>
      <c r="E6" s="537"/>
      <c r="F6" s="247" t="s">
        <v>31</v>
      </c>
      <c r="G6" s="247" t="s">
        <v>124</v>
      </c>
      <c r="H6" s="247" t="s">
        <v>123</v>
      </c>
      <c r="I6" s="247" t="s">
        <v>122</v>
      </c>
      <c r="J6" s="247" t="s">
        <v>121</v>
      </c>
      <c r="K6" s="247" t="s">
        <v>120</v>
      </c>
      <c r="L6" s="247" t="s">
        <v>119</v>
      </c>
      <c r="M6" s="247" t="s">
        <v>118</v>
      </c>
      <c r="N6" s="247" t="s">
        <v>117</v>
      </c>
      <c r="O6" s="247" t="s">
        <v>268</v>
      </c>
    </row>
    <row r="7" spans="1:15" ht="180" customHeight="1">
      <c r="A7" s="236">
        <v>1</v>
      </c>
      <c r="B7" s="545" t="s">
        <v>393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7"/>
    </row>
    <row r="8" spans="1:15" ht="52.5" customHeight="1">
      <c r="A8" s="236" t="s">
        <v>116</v>
      </c>
      <c r="B8" s="155" t="s">
        <v>51</v>
      </c>
      <c r="C8" s="108" t="s">
        <v>2</v>
      </c>
      <c r="D8" s="6">
        <v>29.5</v>
      </c>
      <c r="E8" s="8" t="s">
        <v>354</v>
      </c>
      <c r="F8" s="8" t="s">
        <v>355</v>
      </c>
      <c r="G8" s="8" t="s">
        <v>356</v>
      </c>
      <c r="H8" s="156" t="s">
        <v>357</v>
      </c>
      <c r="I8" s="8" t="s">
        <v>358</v>
      </c>
      <c r="J8" s="157">
        <v>43.2</v>
      </c>
      <c r="K8" s="157">
        <v>43.2</v>
      </c>
      <c r="L8" s="157">
        <v>43.2</v>
      </c>
      <c r="M8" s="157">
        <v>43.2</v>
      </c>
      <c r="N8" s="157">
        <v>43.2</v>
      </c>
      <c r="O8" s="157">
        <v>43.2</v>
      </c>
    </row>
    <row r="9" spans="1:16" ht="62.25" customHeight="1">
      <c r="A9" s="235" t="s">
        <v>115</v>
      </c>
      <c r="B9" s="160" t="s">
        <v>6</v>
      </c>
      <c r="C9" s="108" t="s">
        <v>2</v>
      </c>
      <c r="D9" s="14">
        <v>6.6</v>
      </c>
      <c r="E9" s="14">
        <v>6.89</v>
      </c>
      <c r="F9" s="50">
        <v>8.7</v>
      </c>
      <c r="G9" s="50">
        <v>8.7</v>
      </c>
      <c r="H9" s="161">
        <v>8.8</v>
      </c>
      <c r="I9" s="50">
        <v>8.9</v>
      </c>
      <c r="J9" s="98">
        <v>9</v>
      </c>
      <c r="K9" s="98">
        <v>9</v>
      </c>
      <c r="L9" s="98">
        <v>9</v>
      </c>
      <c r="M9" s="98">
        <v>9</v>
      </c>
      <c r="N9" s="98">
        <v>9</v>
      </c>
      <c r="O9" s="98">
        <v>9</v>
      </c>
      <c r="P9" s="63"/>
    </row>
    <row r="10" spans="1:16" ht="65.25" customHeight="1">
      <c r="A10" s="235" t="s">
        <v>114</v>
      </c>
      <c r="B10" s="159" t="s">
        <v>359</v>
      </c>
      <c r="C10" s="108" t="s">
        <v>2</v>
      </c>
      <c r="D10" s="14">
        <v>0</v>
      </c>
      <c r="E10" s="156" t="s">
        <v>360</v>
      </c>
      <c r="F10" s="8" t="s">
        <v>360</v>
      </c>
      <c r="G10" s="8" t="s">
        <v>360</v>
      </c>
      <c r="H10" s="156" t="s">
        <v>361</v>
      </c>
      <c r="I10" s="8">
        <v>0.66</v>
      </c>
      <c r="J10" s="8">
        <v>0.68</v>
      </c>
      <c r="K10" s="8">
        <v>0.68</v>
      </c>
      <c r="L10" s="8">
        <v>0.68</v>
      </c>
      <c r="M10" s="8">
        <v>0.68</v>
      </c>
      <c r="N10" s="8">
        <v>0.68</v>
      </c>
      <c r="O10" s="8">
        <v>0.68</v>
      </c>
      <c r="P10" s="63"/>
    </row>
    <row r="11" spans="1:16" ht="102" customHeight="1">
      <c r="A11" s="235" t="s">
        <v>112</v>
      </c>
      <c r="B11" s="162" t="s">
        <v>362</v>
      </c>
      <c r="C11" s="108" t="s">
        <v>2</v>
      </c>
      <c r="D11" s="6">
        <v>0</v>
      </c>
      <c r="E11" s="6">
        <v>0</v>
      </c>
      <c r="F11" s="6">
        <v>0</v>
      </c>
      <c r="G11" s="8" t="s">
        <v>360</v>
      </c>
      <c r="H11" s="156" t="s">
        <v>363</v>
      </c>
      <c r="I11" s="8" t="s">
        <v>364</v>
      </c>
      <c r="J11" s="8" t="s">
        <v>365</v>
      </c>
      <c r="K11" s="8" t="s">
        <v>365</v>
      </c>
      <c r="L11" s="8" t="s">
        <v>365</v>
      </c>
      <c r="M11" s="8" t="s">
        <v>365</v>
      </c>
      <c r="N11" s="8" t="s">
        <v>365</v>
      </c>
      <c r="O11" s="8" t="s">
        <v>365</v>
      </c>
      <c r="P11" s="63"/>
    </row>
    <row r="12" spans="1:16" ht="98.25" customHeight="1">
      <c r="A12" s="235" t="s">
        <v>111</v>
      </c>
      <c r="B12" s="75" t="s">
        <v>366</v>
      </c>
      <c r="C12" s="108" t="s">
        <v>2</v>
      </c>
      <c r="D12" s="163">
        <v>0</v>
      </c>
      <c r="E12" s="163">
        <v>0</v>
      </c>
      <c r="F12" s="163">
        <v>0</v>
      </c>
      <c r="G12" s="163">
        <v>0</v>
      </c>
      <c r="H12" s="164">
        <v>3.85</v>
      </c>
      <c r="I12" s="165">
        <v>3.85</v>
      </c>
      <c r="J12" s="163">
        <v>5</v>
      </c>
      <c r="K12" s="163">
        <v>5</v>
      </c>
      <c r="L12" s="163">
        <v>5</v>
      </c>
      <c r="M12" s="163">
        <v>5</v>
      </c>
      <c r="N12" s="163">
        <v>5</v>
      </c>
      <c r="O12" s="163">
        <v>5</v>
      </c>
      <c r="P12" s="63"/>
    </row>
    <row r="13" spans="1:16" ht="37.5" customHeight="1">
      <c r="A13" s="235" t="s">
        <v>110</v>
      </c>
      <c r="B13" s="166" t="s">
        <v>367</v>
      </c>
      <c r="C13" s="108" t="s">
        <v>368</v>
      </c>
      <c r="D13" s="163">
        <v>0</v>
      </c>
      <c r="E13" s="163">
        <v>0</v>
      </c>
      <c r="F13" s="163">
        <v>0</v>
      </c>
      <c r="G13" s="163">
        <v>0</v>
      </c>
      <c r="H13" s="164">
        <v>12</v>
      </c>
      <c r="I13" s="165">
        <v>12</v>
      </c>
      <c r="J13" s="163">
        <v>12</v>
      </c>
      <c r="K13" s="163">
        <v>12</v>
      </c>
      <c r="L13" s="163">
        <v>12</v>
      </c>
      <c r="M13" s="163">
        <v>12</v>
      </c>
      <c r="N13" s="163">
        <v>12</v>
      </c>
      <c r="O13" s="163">
        <v>12</v>
      </c>
      <c r="P13" s="63"/>
    </row>
    <row r="14" spans="1:16" ht="40.5" customHeight="1">
      <c r="A14" s="235" t="s">
        <v>339</v>
      </c>
      <c r="B14" s="167" t="s">
        <v>369</v>
      </c>
      <c r="C14" s="108" t="s">
        <v>2</v>
      </c>
      <c r="D14" s="163">
        <v>0</v>
      </c>
      <c r="E14" s="163">
        <v>0</v>
      </c>
      <c r="F14" s="163">
        <v>0</v>
      </c>
      <c r="G14" s="163">
        <v>0</v>
      </c>
      <c r="H14" s="164">
        <v>90</v>
      </c>
      <c r="I14" s="165">
        <v>90</v>
      </c>
      <c r="J14" s="163">
        <v>90</v>
      </c>
      <c r="K14" s="163">
        <v>90</v>
      </c>
      <c r="L14" s="163">
        <v>90</v>
      </c>
      <c r="M14" s="163">
        <v>90</v>
      </c>
      <c r="N14" s="163">
        <v>90</v>
      </c>
      <c r="O14" s="163">
        <v>90</v>
      </c>
      <c r="P14" s="63"/>
    </row>
    <row r="15" spans="1:15" ht="51.75" customHeight="1">
      <c r="A15" s="235" t="s">
        <v>340</v>
      </c>
      <c r="B15" s="75" t="s">
        <v>370</v>
      </c>
      <c r="C15" s="108" t="s">
        <v>2</v>
      </c>
      <c r="D15" s="163">
        <v>0</v>
      </c>
      <c r="E15" s="163">
        <v>0</v>
      </c>
      <c r="F15" s="163">
        <v>0</v>
      </c>
      <c r="G15" s="163">
        <v>0</v>
      </c>
      <c r="H15" s="163">
        <v>90</v>
      </c>
      <c r="I15" s="163">
        <v>90</v>
      </c>
      <c r="J15" s="163">
        <v>90</v>
      </c>
      <c r="K15" s="163">
        <v>90</v>
      </c>
      <c r="L15" s="163">
        <v>90</v>
      </c>
      <c r="M15" s="163">
        <v>90</v>
      </c>
      <c r="N15" s="163">
        <v>90</v>
      </c>
      <c r="O15" s="163">
        <v>90</v>
      </c>
    </row>
    <row r="16" spans="1:15" ht="34.5" customHeight="1">
      <c r="A16" s="235" t="s">
        <v>341</v>
      </c>
      <c r="B16" s="168" t="s">
        <v>263</v>
      </c>
      <c r="C16" s="108" t="s">
        <v>1</v>
      </c>
      <c r="D16" s="169">
        <v>0</v>
      </c>
      <c r="E16" s="169">
        <v>0</v>
      </c>
      <c r="F16" s="169">
        <v>0</v>
      </c>
      <c r="G16" s="169">
        <v>0</v>
      </c>
      <c r="H16" s="170">
        <v>10</v>
      </c>
      <c r="I16" s="170">
        <v>10</v>
      </c>
      <c r="J16" s="171">
        <v>10</v>
      </c>
      <c r="K16" s="171">
        <v>10</v>
      </c>
      <c r="L16" s="171">
        <v>10</v>
      </c>
      <c r="M16" s="171">
        <v>10</v>
      </c>
      <c r="N16" s="171">
        <v>10</v>
      </c>
      <c r="O16" s="171">
        <v>10</v>
      </c>
    </row>
    <row r="17" spans="1:15" ht="51.75" customHeight="1">
      <c r="A17" s="235" t="s">
        <v>373</v>
      </c>
      <c r="B17" s="548" t="s">
        <v>394</v>
      </c>
      <c r="C17" s="549"/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50"/>
    </row>
    <row r="18" spans="1:16" ht="50.25" customHeight="1">
      <c r="A18" s="236" t="s">
        <v>395</v>
      </c>
      <c r="B18" s="109" t="s">
        <v>20</v>
      </c>
      <c r="C18" s="108" t="s">
        <v>19</v>
      </c>
      <c r="D18" s="112">
        <v>15</v>
      </c>
      <c r="E18" s="112">
        <v>16</v>
      </c>
      <c r="F18" s="112">
        <v>16</v>
      </c>
      <c r="G18" s="112">
        <v>18</v>
      </c>
      <c r="H18" s="172">
        <v>20</v>
      </c>
      <c r="I18" s="113">
        <v>22</v>
      </c>
      <c r="J18" s="114">
        <v>24</v>
      </c>
      <c r="K18" s="114">
        <v>24</v>
      </c>
      <c r="L18" s="114">
        <v>24</v>
      </c>
      <c r="M18" s="114">
        <v>24</v>
      </c>
      <c r="N18" s="114">
        <v>24</v>
      </c>
      <c r="O18" s="114">
        <v>24</v>
      </c>
      <c r="P18" s="63"/>
    </row>
    <row r="19" spans="1:16" s="61" customFormat="1" ht="115.5" customHeight="1">
      <c r="A19" s="236" t="s">
        <v>396</v>
      </c>
      <c r="B19" s="109" t="s">
        <v>335</v>
      </c>
      <c r="C19" s="108" t="s">
        <v>19</v>
      </c>
      <c r="D19" s="133">
        <v>0</v>
      </c>
      <c r="E19" s="133">
        <v>0</v>
      </c>
      <c r="F19" s="133">
        <v>23</v>
      </c>
      <c r="G19" s="133">
        <v>24</v>
      </c>
      <c r="H19" s="172">
        <v>21</v>
      </c>
      <c r="I19" s="113">
        <v>21</v>
      </c>
      <c r="J19" s="113">
        <v>21</v>
      </c>
      <c r="K19" s="113">
        <v>21</v>
      </c>
      <c r="L19" s="113">
        <v>21</v>
      </c>
      <c r="M19" s="113">
        <v>21</v>
      </c>
      <c r="N19" s="113">
        <v>21</v>
      </c>
      <c r="O19" s="113">
        <v>21</v>
      </c>
      <c r="P19" s="60"/>
    </row>
    <row r="20" spans="1:15" ht="110.25">
      <c r="A20" s="236" t="s">
        <v>397</v>
      </c>
      <c r="B20" s="173" t="s">
        <v>336</v>
      </c>
      <c r="C20" s="108" t="s">
        <v>19</v>
      </c>
      <c r="D20" s="133">
        <v>0</v>
      </c>
      <c r="E20" s="133">
        <v>0</v>
      </c>
      <c r="F20" s="133">
        <v>14</v>
      </c>
      <c r="G20" s="133">
        <v>21</v>
      </c>
      <c r="H20" s="174">
        <v>20</v>
      </c>
      <c r="I20" s="112">
        <v>20</v>
      </c>
      <c r="J20" s="112">
        <v>20</v>
      </c>
      <c r="K20" s="112">
        <v>20</v>
      </c>
      <c r="L20" s="112">
        <v>20</v>
      </c>
      <c r="M20" s="112">
        <v>20</v>
      </c>
      <c r="N20" s="112">
        <v>20</v>
      </c>
      <c r="O20" s="112">
        <v>20</v>
      </c>
    </row>
    <row r="21" spans="1:16" ht="100.5" customHeight="1">
      <c r="A21" s="236" t="s">
        <v>398</v>
      </c>
      <c r="B21" s="173" t="s">
        <v>371</v>
      </c>
      <c r="C21" s="108" t="s">
        <v>19</v>
      </c>
      <c r="D21" s="132">
        <v>0</v>
      </c>
      <c r="E21" s="132">
        <v>0</v>
      </c>
      <c r="F21" s="132">
        <v>18</v>
      </c>
      <c r="G21" s="132">
        <v>18</v>
      </c>
      <c r="H21" s="175">
        <v>17</v>
      </c>
      <c r="I21" s="114">
        <v>17</v>
      </c>
      <c r="J21" s="114">
        <v>17</v>
      </c>
      <c r="K21" s="114">
        <v>17</v>
      </c>
      <c r="L21" s="114">
        <v>17</v>
      </c>
      <c r="M21" s="114">
        <v>17</v>
      </c>
      <c r="N21" s="114">
        <v>17</v>
      </c>
      <c r="O21" s="114">
        <v>17</v>
      </c>
      <c r="P21" s="61"/>
    </row>
    <row r="22" spans="1:15" ht="49.5" customHeight="1">
      <c r="A22" s="236" t="s">
        <v>399</v>
      </c>
      <c r="B22" s="176" t="s">
        <v>337</v>
      </c>
      <c r="C22" s="108" t="s">
        <v>1</v>
      </c>
      <c r="D22" s="132">
        <v>0</v>
      </c>
      <c r="E22" s="132">
        <v>0</v>
      </c>
      <c r="F22" s="132">
        <v>0</v>
      </c>
      <c r="G22" s="132">
        <v>0</v>
      </c>
      <c r="H22" s="114">
        <v>66</v>
      </c>
      <c r="I22" s="114">
        <v>68</v>
      </c>
      <c r="J22" s="114">
        <v>72</v>
      </c>
      <c r="K22" s="114">
        <v>72</v>
      </c>
      <c r="L22" s="114">
        <v>72</v>
      </c>
      <c r="M22" s="114">
        <v>72</v>
      </c>
      <c r="N22" s="114">
        <v>72</v>
      </c>
      <c r="O22" s="114">
        <v>72</v>
      </c>
    </row>
    <row r="23" spans="1:15" ht="47.25">
      <c r="A23" s="236" t="s">
        <v>400</v>
      </c>
      <c r="B23" s="173" t="s">
        <v>338</v>
      </c>
      <c r="C23" s="108" t="s">
        <v>19</v>
      </c>
      <c r="D23" s="133">
        <v>35</v>
      </c>
      <c r="E23" s="133">
        <v>90</v>
      </c>
      <c r="F23" s="133">
        <v>100</v>
      </c>
      <c r="G23" s="133">
        <v>100</v>
      </c>
      <c r="H23" s="114">
        <v>60</v>
      </c>
      <c r="I23" s="114">
        <v>60</v>
      </c>
      <c r="J23" s="114">
        <v>60</v>
      </c>
      <c r="K23" s="114">
        <v>60</v>
      </c>
      <c r="L23" s="114">
        <v>60</v>
      </c>
      <c r="M23" s="114">
        <v>60</v>
      </c>
      <c r="N23" s="114">
        <v>60</v>
      </c>
      <c r="O23" s="114">
        <v>60</v>
      </c>
    </row>
    <row r="24" spans="1:15" ht="47.25" customHeight="1">
      <c r="A24" s="236" t="s">
        <v>374</v>
      </c>
      <c r="B24" s="551" t="s">
        <v>401</v>
      </c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</row>
    <row r="25" spans="1:15" ht="36.75" customHeight="1">
      <c r="A25" s="235" t="s">
        <v>403</v>
      </c>
      <c r="B25" s="168" t="s">
        <v>263</v>
      </c>
      <c r="C25" s="108" t="s">
        <v>1</v>
      </c>
      <c r="D25" s="169">
        <v>6</v>
      </c>
      <c r="E25" s="169">
        <v>8</v>
      </c>
      <c r="F25" s="169">
        <v>10</v>
      </c>
      <c r="G25" s="169">
        <v>10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</row>
    <row r="26" spans="1:15" ht="36.75" customHeight="1">
      <c r="A26" s="235" t="s">
        <v>404</v>
      </c>
      <c r="B26" s="155" t="s">
        <v>52</v>
      </c>
      <c r="C26" s="108" t="s">
        <v>113</v>
      </c>
      <c r="D26" s="110">
        <v>707</v>
      </c>
      <c r="E26" s="110">
        <v>677</v>
      </c>
      <c r="F26" s="110">
        <v>670</v>
      </c>
      <c r="G26" s="111">
        <v>670</v>
      </c>
      <c r="H26" s="158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</row>
    <row r="27" spans="1:15" ht="36.75" customHeight="1">
      <c r="A27" s="235" t="s">
        <v>406</v>
      </c>
      <c r="B27" s="155" t="s">
        <v>269</v>
      </c>
      <c r="C27" s="108" t="s">
        <v>1</v>
      </c>
      <c r="D27" s="110">
        <v>5</v>
      </c>
      <c r="E27" s="110">
        <v>6</v>
      </c>
      <c r="F27" s="110">
        <v>6</v>
      </c>
      <c r="G27" s="111">
        <v>7</v>
      </c>
      <c r="H27" s="158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</row>
    <row r="28" spans="1:15" ht="49.5" customHeight="1">
      <c r="A28" s="235" t="s">
        <v>405</v>
      </c>
      <c r="B28" s="159" t="s">
        <v>262</v>
      </c>
      <c r="C28" s="108" t="s">
        <v>2</v>
      </c>
      <c r="D28" s="104">
        <v>3</v>
      </c>
      <c r="E28" s="104">
        <v>5</v>
      </c>
      <c r="F28" s="104">
        <v>10</v>
      </c>
      <c r="G28" s="104">
        <v>10</v>
      </c>
      <c r="H28" s="104">
        <v>0</v>
      </c>
      <c r="I28" s="104">
        <v>0</v>
      </c>
      <c r="J28" s="104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</row>
    <row r="29" spans="1:15" ht="54" customHeight="1">
      <c r="A29" s="239" t="s">
        <v>375</v>
      </c>
      <c r="B29" s="553" t="s">
        <v>402</v>
      </c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5"/>
    </row>
    <row r="30" spans="1:15" ht="48.75" customHeight="1">
      <c r="A30" s="240" t="s">
        <v>407</v>
      </c>
      <c r="B30" s="242" t="s">
        <v>387</v>
      </c>
      <c r="C30" s="245" t="s">
        <v>410</v>
      </c>
      <c r="D30" s="244">
        <v>5</v>
      </c>
      <c r="E30" s="244">
        <v>5</v>
      </c>
      <c r="F30" s="244">
        <v>5</v>
      </c>
      <c r="G30" s="244">
        <v>5</v>
      </c>
      <c r="H30" s="244">
        <v>5</v>
      </c>
      <c r="I30" s="244">
        <v>5</v>
      </c>
      <c r="J30" s="244">
        <v>5</v>
      </c>
      <c r="K30" s="244">
        <v>5</v>
      </c>
      <c r="L30" s="244">
        <v>5</v>
      </c>
      <c r="M30" s="244">
        <v>5</v>
      </c>
      <c r="N30" s="244">
        <v>5</v>
      </c>
      <c r="O30" s="244">
        <v>5</v>
      </c>
    </row>
    <row r="31" spans="1:15" ht="66.75" customHeight="1">
      <c r="A31" s="240" t="s">
        <v>408</v>
      </c>
      <c r="B31" s="243" t="s">
        <v>388</v>
      </c>
      <c r="C31" s="245" t="s">
        <v>410</v>
      </c>
      <c r="D31" s="244">
        <v>5</v>
      </c>
      <c r="E31" s="244">
        <v>5</v>
      </c>
      <c r="F31" s="244">
        <v>5</v>
      </c>
      <c r="G31" s="244">
        <v>5</v>
      </c>
      <c r="H31" s="244">
        <v>5</v>
      </c>
      <c r="I31" s="244">
        <v>5</v>
      </c>
      <c r="J31" s="244">
        <v>5</v>
      </c>
      <c r="K31" s="244">
        <v>5</v>
      </c>
      <c r="L31" s="244">
        <v>5</v>
      </c>
      <c r="M31" s="244">
        <v>5</v>
      </c>
      <c r="N31" s="244">
        <v>5</v>
      </c>
      <c r="O31" s="244">
        <v>5</v>
      </c>
    </row>
    <row r="32" spans="1:15" ht="65.25" customHeight="1">
      <c r="A32" s="240" t="s">
        <v>409</v>
      </c>
      <c r="B32" s="242" t="s">
        <v>154</v>
      </c>
      <c r="C32" s="245" t="s">
        <v>410</v>
      </c>
      <c r="D32" s="244">
        <v>5</v>
      </c>
      <c r="E32" s="244">
        <v>5</v>
      </c>
      <c r="F32" s="244">
        <v>5</v>
      </c>
      <c r="G32" s="244">
        <v>5</v>
      </c>
      <c r="H32" s="244">
        <v>5</v>
      </c>
      <c r="I32" s="244">
        <v>5</v>
      </c>
      <c r="J32" s="244">
        <v>5</v>
      </c>
      <c r="K32" s="244">
        <v>5</v>
      </c>
      <c r="L32" s="244">
        <v>5</v>
      </c>
      <c r="M32" s="244">
        <v>5</v>
      </c>
      <c r="N32" s="244">
        <v>5</v>
      </c>
      <c r="O32" s="244">
        <v>5</v>
      </c>
    </row>
    <row r="33" spans="1:15" ht="15">
      <c r="A33" s="237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5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</row>
    <row r="35" spans="1:15" ht="18.75">
      <c r="A35" s="543" t="s">
        <v>65</v>
      </c>
      <c r="B35" s="543"/>
      <c r="C35" s="543"/>
      <c r="D35" s="62"/>
      <c r="E35" s="62"/>
      <c r="F35" s="544"/>
      <c r="G35" s="544"/>
      <c r="H35" s="544"/>
      <c r="I35" s="544"/>
      <c r="J35" s="544"/>
      <c r="K35" s="544"/>
      <c r="L35" s="544" t="s">
        <v>265</v>
      </c>
      <c r="M35" s="544"/>
      <c r="N35" s="544"/>
      <c r="O35" s="61"/>
    </row>
    <row r="44" ht="151.5" customHeight="1"/>
    <row r="50" ht="61.5" customHeight="1"/>
    <row r="54" ht="99.75" customHeight="1"/>
    <row r="55" ht="114.75" customHeight="1"/>
  </sheetData>
  <sheetProtection/>
  <mergeCells count="19">
    <mergeCell ref="H5:O5"/>
    <mergeCell ref="A35:C35"/>
    <mergeCell ref="F35:H35"/>
    <mergeCell ref="I35:K35"/>
    <mergeCell ref="L35:N35"/>
    <mergeCell ref="B7:O7"/>
    <mergeCell ref="B17:O17"/>
    <mergeCell ref="B24:O24"/>
    <mergeCell ref="B29:O29"/>
    <mergeCell ref="J1:O1"/>
    <mergeCell ref="D2:G2"/>
    <mergeCell ref="A5:A6"/>
    <mergeCell ref="E5:E6"/>
    <mergeCell ref="F5:G5"/>
    <mergeCell ref="A3:O3"/>
    <mergeCell ref="J2:O2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3"/>
  <sheetViews>
    <sheetView view="pageBreakPreview" zoomScale="80" zoomScaleSheetLayoutView="80" workbookViewId="0" topLeftCell="A1">
      <selection activeCell="L1" sqref="L1:P1"/>
    </sheetView>
  </sheetViews>
  <sheetFormatPr defaultColWidth="9.140625" defaultRowHeight="15" outlineLevelRow="2"/>
  <cols>
    <col min="1" max="1" width="30.7109375" style="52" customWidth="1"/>
    <col min="2" max="3" width="9.28125" style="52" hidden="1" customWidth="1"/>
    <col min="4" max="4" width="11.8515625" style="52" customWidth="1"/>
    <col min="5" max="5" width="11.140625" style="52" customWidth="1"/>
    <col min="6" max="6" width="12.421875" style="52" customWidth="1"/>
    <col min="7" max="7" width="11.421875" style="52" customWidth="1"/>
    <col min="8" max="8" width="10.28125" style="52" hidden="1" customWidth="1"/>
    <col min="9" max="9" width="9.7109375" style="52" hidden="1" customWidth="1"/>
    <col min="10" max="11" width="9.7109375" style="52" customWidth="1"/>
    <col min="12" max="12" width="13.28125" style="52" customWidth="1"/>
    <col min="13" max="13" width="14.421875" style="52" customWidth="1"/>
    <col min="14" max="14" width="13.28125" style="52" customWidth="1"/>
    <col min="15" max="15" width="12.7109375" style="52" customWidth="1"/>
    <col min="16" max="17" width="13.00390625" style="52" customWidth="1"/>
    <col min="18" max="18" width="12.28125" style="52" bestFit="1" customWidth="1"/>
    <col min="19" max="16384" width="9.140625" style="52" customWidth="1"/>
  </cols>
  <sheetData>
    <row r="1" spans="12:17" ht="48.75" customHeight="1">
      <c r="L1" s="604" t="s">
        <v>413</v>
      </c>
      <c r="M1" s="605"/>
      <c r="N1" s="605"/>
      <c r="O1" s="605"/>
      <c r="P1" s="605"/>
      <c r="Q1" s="85"/>
    </row>
    <row r="2" spans="12:17" s="53" customFormat="1" ht="60" customHeight="1">
      <c r="L2" s="604" t="s">
        <v>270</v>
      </c>
      <c r="M2" s="605"/>
      <c r="N2" s="605"/>
      <c r="O2" s="605"/>
      <c r="P2" s="605"/>
      <c r="Q2" s="85"/>
    </row>
    <row r="3" s="53" customFormat="1" ht="12.75" customHeight="1" hidden="1">
      <c r="Q3" s="130"/>
    </row>
    <row r="4" spans="1:17" s="53" customFormat="1" ht="18.75" customHeight="1">
      <c r="A4" s="606" t="s">
        <v>190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86"/>
    </row>
    <row r="5" spans="1:17" s="54" customFormat="1" ht="30.75" customHeight="1">
      <c r="A5" s="607" t="s">
        <v>181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87"/>
    </row>
    <row r="6" s="53" customFormat="1" ht="15">
      <c r="Q6" s="130"/>
    </row>
    <row r="7" spans="1:17" s="55" customFormat="1" ht="31.5" customHeight="1">
      <c r="A7" s="608" t="s">
        <v>98</v>
      </c>
      <c r="B7" s="597" t="s">
        <v>99</v>
      </c>
      <c r="C7" s="597"/>
      <c r="D7" s="597"/>
      <c r="E7" s="597"/>
      <c r="F7" s="597"/>
      <c r="G7" s="597"/>
      <c r="H7" s="597"/>
      <c r="I7" s="597"/>
      <c r="J7" s="597"/>
      <c r="K7" s="597"/>
      <c r="L7" s="595" t="s">
        <v>100</v>
      </c>
      <c r="M7" s="595"/>
      <c r="N7" s="595"/>
      <c r="O7" s="595"/>
      <c r="P7" s="595"/>
      <c r="Q7" s="596"/>
    </row>
    <row r="8" spans="1:17" s="55" customFormat="1" ht="25.5" customHeight="1">
      <c r="A8" s="608"/>
      <c r="B8" s="128">
        <v>2013</v>
      </c>
      <c r="C8" s="128">
        <v>2014</v>
      </c>
      <c r="D8" s="128">
        <v>2015</v>
      </c>
      <c r="E8" s="128">
        <v>2016</v>
      </c>
      <c r="F8" s="128">
        <v>2017</v>
      </c>
      <c r="G8" s="128">
        <v>2018</v>
      </c>
      <c r="H8" s="128">
        <v>2013</v>
      </c>
      <c r="I8" s="128">
        <v>2014</v>
      </c>
      <c r="J8" s="128">
        <v>2019</v>
      </c>
      <c r="K8" s="128">
        <v>2020</v>
      </c>
      <c r="L8" s="225">
        <v>2015</v>
      </c>
      <c r="M8" s="199">
        <v>2016</v>
      </c>
      <c r="N8" s="200">
        <v>2017</v>
      </c>
      <c r="O8" s="200">
        <v>2018</v>
      </c>
      <c r="P8" s="201">
        <v>2019</v>
      </c>
      <c r="Q8" s="193">
        <v>2020</v>
      </c>
    </row>
    <row r="9" spans="1:17" s="53" customFormat="1" ht="15">
      <c r="A9" s="226">
        <v>1</v>
      </c>
      <c r="B9" s="227">
        <v>2</v>
      </c>
      <c r="C9" s="227">
        <v>3</v>
      </c>
      <c r="D9" s="227">
        <v>4</v>
      </c>
      <c r="E9" s="227">
        <v>5</v>
      </c>
      <c r="F9" s="227">
        <v>6</v>
      </c>
      <c r="G9" s="227">
        <v>8</v>
      </c>
      <c r="H9" s="227">
        <v>7</v>
      </c>
      <c r="I9" s="227">
        <v>8</v>
      </c>
      <c r="J9" s="227">
        <v>9</v>
      </c>
      <c r="K9" s="227">
        <v>10</v>
      </c>
      <c r="L9" s="220">
        <v>11</v>
      </c>
      <c r="M9" s="220">
        <v>12</v>
      </c>
      <c r="N9" s="220">
        <v>13</v>
      </c>
      <c r="O9" s="221">
        <v>14</v>
      </c>
      <c r="P9" s="222">
        <v>15</v>
      </c>
      <c r="Q9" s="222">
        <v>16</v>
      </c>
    </row>
    <row r="10" spans="1:18" s="53" customFormat="1" ht="31.5" customHeight="1">
      <c r="A10" s="208" t="s">
        <v>101</v>
      </c>
      <c r="B10" s="556" t="s">
        <v>348</v>
      </c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65"/>
    </row>
    <row r="11" spans="1:18" s="53" customFormat="1" ht="30" customHeight="1">
      <c r="A11" s="223" t="s">
        <v>102</v>
      </c>
      <c r="B11" s="557" t="s">
        <v>104</v>
      </c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65"/>
    </row>
    <row r="12" spans="1:17" s="53" customFormat="1" ht="15" customHeight="1">
      <c r="A12" s="58" t="s">
        <v>58</v>
      </c>
      <c r="B12" s="558" t="s">
        <v>189</v>
      </c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8"/>
      <c r="O12" s="558"/>
      <c r="P12" s="558"/>
      <c r="Q12" s="558"/>
    </row>
    <row r="13" spans="1:17" s="53" customFormat="1" ht="42.75" customHeight="1">
      <c r="A13" s="73" t="s">
        <v>89</v>
      </c>
      <c r="B13" s="91">
        <v>4700</v>
      </c>
      <c r="C13" s="91">
        <v>4700</v>
      </c>
      <c r="D13" s="82">
        <v>0</v>
      </c>
      <c r="E13" s="82">
        <v>17</v>
      </c>
      <c r="F13" s="82">
        <v>17</v>
      </c>
      <c r="G13" s="82">
        <v>17</v>
      </c>
      <c r="H13" s="82">
        <v>17</v>
      </c>
      <c r="I13" s="82">
        <v>17</v>
      </c>
      <c r="J13" s="82">
        <v>17</v>
      </c>
      <c r="K13" s="82">
        <v>17</v>
      </c>
      <c r="L13" s="81">
        <v>0</v>
      </c>
      <c r="M13" s="81">
        <v>0</v>
      </c>
      <c r="N13" s="81">
        <v>842.5</v>
      </c>
      <c r="O13" s="81">
        <v>621.6</v>
      </c>
      <c r="P13" s="81">
        <v>621.6</v>
      </c>
      <c r="Q13" s="81">
        <v>621.6</v>
      </c>
    </row>
    <row r="14" spans="1:17" s="53" customFormat="1" ht="15" customHeight="1">
      <c r="A14" s="224" t="s">
        <v>101</v>
      </c>
      <c r="B14" s="556" t="s">
        <v>205</v>
      </c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</row>
    <row r="15" spans="1:18" s="53" customFormat="1" ht="24" customHeight="1">
      <c r="A15" s="594" t="s">
        <v>102</v>
      </c>
      <c r="B15" s="588" t="s">
        <v>206</v>
      </c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90"/>
      <c r="R15" s="74"/>
    </row>
    <row r="16" spans="1:18" s="53" customFormat="1" ht="18.75" customHeight="1">
      <c r="A16" s="594"/>
      <c r="B16" s="115"/>
      <c r="C16" s="115"/>
      <c r="D16" s="562" t="s">
        <v>207</v>
      </c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4"/>
      <c r="R16" s="74"/>
    </row>
    <row r="17" spans="1:18" s="53" customFormat="1" ht="18.75" customHeight="1">
      <c r="A17" s="594"/>
      <c r="B17" s="115"/>
      <c r="C17" s="115"/>
      <c r="D17" s="562" t="s">
        <v>208</v>
      </c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4"/>
      <c r="R17" s="74"/>
    </row>
    <row r="18" spans="1:18" s="53" customFormat="1" ht="17.25" customHeight="1">
      <c r="A18" s="594"/>
      <c r="B18" s="115"/>
      <c r="C18" s="115"/>
      <c r="D18" s="591" t="s">
        <v>104</v>
      </c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3"/>
      <c r="R18" s="74"/>
    </row>
    <row r="19" spans="1:17" s="53" customFormat="1" ht="30.75" customHeight="1">
      <c r="A19" s="58" t="s">
        <v>58</v>
      </c>
      <c r="B19" s="558" t="s">
        <v>189</v>
      </c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</row>
    <row r="20" spans="1:17" s="53" customFormat="1" ht="31.5" customHeight="1">
      <c r="A20" s="609" t="s">
        <v>89</v>
      </c>
      <c r="B20" s="56"/>
      <c r="C20" s="56"/>
      <c r="D20" s="83">
        <v>1750</v>
      </c>
      <c r="E20" s="83">
        <v>1750</v>
      </c>
      <c r="F20" s="83">
        <v>1750</v>
      </c>
      <c r="G20" s="83">
        <v>1750</v>
      </c>
      <c r="H20" s="83">
        <v>1750</v>
      </c>
      <c r="I20" s="83">
        <v>1750</v>
      </c>
      <c r="J20" s="83">
        <v>1750</v>
      </c>
      <c r="K20" s="83">
        <v>1750</v>
      </c>
      <c r="L20" s="599">
        <v>255.5</v>
      </c>
      <c r="M20" s="599">
        <f>171.9+50+59.5</f>
        <v>281.4</v>
      </c>
      <c r="N20" s="599">
        <v>1003.2</v>
      </c>
      <c r="O20" s="599">
        <v>521</v>
      </c>
      <c r="P20" s="602">
        <v>521</v>
      </c>
      <c r="Q20" s="598">
        <v>521</v>
      </c>
    </row>
    <row r="21" spans="1:17" s="53" customFormat="1" ht="33.75" customHeight="1">
      <c r="A21" s="610"/>
      <c r="B21" s="56"/>
      <c r="C21" s="56"/>
      <c r="D21" s="83">
        <v>26</v>
      </c>
      <c r="E21" s="83">
        <v>26</v>
      </c>
      <c r="F21" s="83">
        <v>26</v>
      </c>
      <c r="G21" s="83">
        <v>26</v>
      </c>
      <c r="H21" s="83">
        <v>26</v>
      </c>
      <c r="I21" s="83">
        <v>26</v>
      </c>
      <c r="J21" s="83">
        <v>26</v>
      </c>
      <c r="K21" s="83">
        <v>26</v>
      </c>
      <c r="L21" s="600"/>
      <c r="M21" s="600"/>
      <c r="N21" s="600"/>
      <c r="O21" s="600"/>
      <c r="P21" s="612"/>
      <c r="Q21" s="598"/>
    </row>
    <row r="22" spans="1:17" s="53" customFormat="1" ht="33.75" customHeight="1">
      <c r="A22" s="610"/>
      <c r="B22" s="56"/>
      <c r="C22" s="56"/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600"/>
      <c r="M22" s="600"/>
      <c r="N22" s="600"/>
      <c r="O22" s="600"/>
      <c r="P22" s="612"/>
      <c r="Q22" s="598"/>
    </row>
    <row r="23" spans="1:22" s="53" customFormat="1" ht="25.5" customHeight="1">
      <c r="A23" s="611"/>
      <c r="B23" s="82">
        <v>6050</v>
      </c>
      <c r="C23" s="82">
        <v>6720</v>
      </c>
      <c r="D23" s="84">
        <v>29</v>
      </c>
      <c r="E23" s="84">
        <v>29</v>
      </c>
      <c r="F23" s="84">
        <v>29</v>
      </c>
      <c r="G23" s="84">
        <v>26</v>
      </c>
      <c r="H23" s="84">
        <v>26</v>
      </c>
      <c r="I23" s="84">
        <v>26</v>
      </c>
      <c r="J23" s="84">
        <v>26</v>
      </c>
      <c r="K23" s="84">
        <v>26</v>
      </c>
      <c r="L23" s="601"/>
      <c r="M23" s="601"/>
      <c r="N23" s="601"/>
      <c r="O23" s="601"/>
      <c r="P23" s="603"/>
      <c r="Q23" s="598"/>
      <c r="R23" s="65"/>
      <c r="S23" s="65"/>
      <c r="T23" s="65"/>
      <c r="U23" s="65"/>
      <c r="V23" s="65"/>
    </row>
    <row r="24" spans="1:18" s="53" customFormat="1" ht="33.75" customHeight="1">
      <c r="A24" s="56" t="s">
        <v>101</v>
      </c>
      <c r="B24" s="581" t="s">
        <v>351</v>
      </c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3"/>
      <c r="R24" s="65"/>
    </row>
    <row r="25" spans="1:18" s="53" customFormat="1" ht="33" customHeight="1">
      <c r="A25" s="138" t="s">
        <v>102</v>
      </c>
      <c r="B25" s="569" t="s">
        <v>209</v>
      </c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1"/>
      <c r="R25" s="65"/>
    </row>
    <row r="26" spans="1:17" s="53" customFormat="1" ht="20.25" customHeight="1">
      <c r="A26" s="58" t="s">
        <v>58</v>
      </c>
      <c r="B26" s="584" t="s">
        <v>189</v>
      </c>
      <c r="C26" s="585"/>
      <c r="D26" s="585"/>
      <c r="E26" s="585"/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5"/>
      <c r="Q26" s="586"/>
    </row>
    <row r="27" spans="1:19" s="53" customFormat="1" ht="42" customHeight="1">
      <c r="A27" s="73" t="s">
        <v>89</v>
      </c>
      <c r="B27" s="116">
        <v>30</v>
      </c>
      <c r="C27" s="117">
        <v>30</v>
      </c>
      <c r="D27" s="84">
        <v>27620</v>
      </c>
      <c r="E27" s="84">
        <v>27620</v>
      </c>
      <c r="F27" s="84">
        <v>27700</v>
      </c>
      <c r="G27" s="84">
        <v>5760</v>
      </c>
      <c r="H27" s="84">
        <v>5760</v>
      </c>
      <c r="I27" s="84">
        <v>5760</v>
      </c>
      <c r="J27" s="84">
        <v>5760</v>
      </c>
      <c r="K27" s="84">
        <v>5760</v>
      </c>
      <c r="L27" s="149">
        <v>678.9</v>
      </c>
      <c r="M27" s="149">
        <v>1574.6</v>
      </c>
      <c r="N27" s="150">
        <f>1319.9+4.5</f>
        <v>1324.4</v>
      </c>
      <c r="O27" s="150">
        <v>704.9</v>
      </c>
      <c r="P27" s="150">
        <v>704.9</v>
      </c>
      <c r="Q27" s="150">
        <v>704.9</v>
      </c>
      <c r="R27" s="65"/>
      <c r="S27" s="65"/>
    </row>
    <row r="28" spans="1:18" s="53" customFormat="1" ht="33.75" customHeight="1">
      <c r="A28" s="56" t="s">
        <v>101</v>
      </c>
      <c r="B28" s="581" t="s">
        <v>349</v>
      </c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582"/>
      <c r="Q28" s="583"/>
      <c r="R28" s="65"/>
    </row>
    <row r="29" spans="1:18" s="53" customFormat="1" ht="33" customHeight="1">
      <c r="A29" s="138" t="s">
        <v>102</v>
      </c>
      <c r="B29" s="569" t="s">
        <v>209</v>
      </c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1"/>
      <c r="R29" s="65"/>
    </row>
    <row r="30" spans="1:17" s="53" customFormat="1" ht="23.25" customHeight="1">
      <c r="A30" s="58" t="s">
        <v>58</v>
      </c>
      <c r="B30" s="584" t="s">
        <v>189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6"/>
    </row>
    <row r="31" spans="1:19" s="53" customFormat="1" ht="42" customHeight="1">
      <c r="A31" s="73" t="s">
        <v>89</v>
      </c>
      <c r="B31" s="116">
        <v>30</v>
      </c>
      <c r="C31" s="117">
        <v>30</v>
      </c>
      <c r="D31" s="84">
        <v>0</v>
      </c>
      <c r="E31" s="84">
        <v>0</v>
      </c>
      <c r="F31" s="84">
        <v>6240</v>
      </c>
      <c r="G31" s="84">
        <v>6240</v>
      </c>
      <c r="H31" s="84">
        <v>6240</v>
      </c>
      <c r="I31" s="84">
        <v>6240</v>
      </c>
      <c r="J31" s="84">
        <v>6240</v>
      </c>
      <c r="K31" s="84">
        <v>6240</v>
      </c>
      <c r="L31" s="149">
        <v>0</v>
      </c>
      <c r="M31" s="149">
        <v>0</v>
      </c>
      <c r="N31" s="150">
        <v>677.4</v>
      </c>
      <c r="O31" s="150">
        <v>1081.4</v>
      </c>
      <c r="P31" s="150">
        <v>1081.4</v>
      </c>
      <c r="Q31" s="150">
        <v>1081.4</v>
      </c>
      <c r="R31" s="65"/>
      <c r="S31" s="65"/>
    </row>
    <row r="32" spans="1:17" s="53" customFormat="1" ht="30.75" customHeight="1" outlineLevel="1">
      <c r="A32" s="56" t="s">
        <v>101</v>
      </c>
      <c r="B32" s="578" t="s">
        <v>350</v>
      </c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80"/>
    </row>
    <row r="33" spans="1:18" s="53" customFormat="1" ht="31.5" customHeight="1" outlineLevel="1">
      <c r="A33" s="73" t="s">
        <v>102</v>
      </c>
      <c r="B33" s="569" t="s">
        <v>104</v>
      </c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1"/>
      <c r="R33" s="65"/>
    </row>
    <row r="34" spans="1:17" s="131" customFormat="1" ht="24" customHeight="1" outlineLevel="1">
      <c r="A34" s="613" t="s">
        <v>58</v>
      </c>
      <c r="B34" s="572" t="s">
        <v>189</v>
      </c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4"/>
    </row>
    <row r="35" spans="1:17" s="53" customFormat="1" ht="0.75" customHeight="1" hidden="1" outlineLevel="1">
      <c r="A35" s="614" t="s">
        <v>60</v>
      </c>
      <c r="B35" s="575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7"/>
    </row>
    <row r="36" spans="1:18" s="53" customFormat="1" ht="41.25" customHeight="1" outlineLevel="1">
      <c r="A36" s="73" t="s">
        <v>89</v>
      </c>
      <c r="B36" s="83">
        <v>3000</v>
      </c>
      <c r="C36" s="93">
        <v>3000</v>
      </c>
      <c r="D36" s="84">
        <v>0</v>
      </c>
      <c r="E36" s="84">
        <v>6</v>
      </c>
      <c r="F36" s="84">
        <v>10</v>
      </c>
      <c r="G36" s="84">
        <v>12</v>
      </c>
      <c r="H36" s="84">
        <v>12</v>
      </c>
      <c r="I36" s="84">
        <v>12</v>
      </c>
      <c r="J36" s="84">
        <v>12</v>
      </c>
      <c r="K36" s="84">
        <v>12</v>
      </c>
      <c r="L36" s="81">
        <v>0</v>
      </c>
      <c r="M36" s="81">
        <v>0</v>
      </c>
      <c r="N36" s="92">
        <v>1466</v>
      </c>
      <c r="O36" s="92">
        <v>465</v>
      </c>
      <c r="P36" s="129">
        <v>465</v>
      </c>
      <c r="Q36" s="129">
        <v>465</v>
      </c>
      <c r="R36" s="65"/>
    </row>
    <row r="37" spans="1:18" s="53" customFormat="1" ht="33" customHeight="1" outlineLevel="1">
      <c r="A37" s="56" t="s">
        <v>101</v>
      </c>
      <c r="B37" s="578" t="s">
        <v>212</v>
      </c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80"/>
      <c r="R37" s="65"/>
    </row>
    <row r="38" spans="1:18" s="53" customFormat="1" ht="31.5" customHeight="1" outlineLevel="1">
      <c r="A38" s="73" t="s">
        <v>102</v>
      </c>
      <c r="B38" s="569" t="s">
        <v>104</v>
      </c>
      <c r="C38" s="570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1"/>
      <c r="R38" s="65"/>
    </row>
    <row r="39" spans="1:18" s="53" customFormat="1" ht="18.75" customHeight="1" outlineLevel="1">
      <c r="A39" s="613" t="s">
        <v>58</v>
      </c>
      <c r="B39" s="572" t="s">
        <v>189</v>
      </c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4"/>
      <c r="R39" s="65"/>
    </row>
    <row r="40" spans="1:18" s="53" customFormat="1" ht="7.5" customHeight="1" outlineLevel="1">
      <c r="A40" s="614" t="s">
        <v>60</v>
      </c>
      <c r="B40" s="575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7"/>
      <c r="R40" s="65"/>
    </row>
    <row r="41" spans="1:18" s="53" customFormat="1" ht="38.25" customHeight="1" outlineLevel="1">
      <c r="A41" s="73" t="s">
        <v>89</v>
      </c>
      <c r="B41" s="83">
        <v>3000</v>
      </c>
      <c r="C41" s="93">
        <v>3000</v>
      </c>
      <c r="D41" s="84">
        <v>0</v>
      </c>
      <c r="E41" s="84">
        <v>16</v>
      </c>
      <c r="F41" s="84">
        <v>16</v>
      </c>
      <c r="G41" s="84">
        <v>14</v>
      </c>
      <c r="H41" s="84">
        <v>14</v>
      </c>
      <c r="I41" s="84">
        <v>14</v>
      </c>
      <c r="J41" s="84">
        <v>14</v>
      </c>
      <c r="K41" s="84">
        <v>14</v>
      </c>
      <c r="L41" s="81">
        <f>858.9+387</f>
        <v>1245.9</v>
      </c>
      <c r="M41" s="81">
        <v>958.9</v>
      </c>
      <c r="N41" s="81">
        <v>706.1</v>
      </c>
      <c r="O41" s="81">
        <v>858.9</v>
      </c>
      <c r="P41" s="129">
        <v>858.9</v>
      </c>
      <c r="Q41" s="81">
        <v>858.9</v>
      </c>
      <c r="R41" s="65"/>
    </row>
    <row r="42" spans="1:18" s="53" customFormat="1" ht="34.5" customHeight="1" outlineLevel="1">
      <c r="A42" s="56" t="s">
        <v>101</v>
      </c>
      <c r="B42" s="578" t="s">
        <v>352</v>
      </c>
      <c r="C42" s="579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80"/>
      <c r="R42" s="65"/>
    </row>
    <row r="43" spans="1:18" s="53" customFormat="1" ht="36.75" customHeight="1" outlineLevel="1">
      <c r="A43" s="73" t="s">
        <v>102</v>
      </c>
      <c r="B43" s="569" t="s">
        <v>213</v>
      </c>
      <c r="C43" s="570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1"/>
      <c r="R43" s="65"/>
    </row>
    <row r="44" spans="1:18" s="53" customFormat="1" ht="22.5" customHeight="1" outlineLevel="1">
      <c r="A44" s="613" t="s">
        <v>58</v>
      </c>
      <c r="B44" s="572" t="s">
        <v>189</v>
      </c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4"/>
      <c r="R44" s="65"/>
    </row>
    <row r="45" spans="1:18" s="53" customFormat="1" ht="3.75" customHeight="1" outlineLevel="1">
      <c r="A45" s="614" t="s">
        <v>60</v>
      </c>
      <c r="B45" s="575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7"/>
      <c r="R45" s="65"/>
    </row>
    <row r="46" spans="1:18" s="53" customFormat="1" ht="43.5" customHeight="1" outlineLevel="1">
      <c r="A46" s="73" t="s">
        <v>89</v>
      </c>
      <c r="B46" s="83">
        <v>3000</v>
      </c>
      <c r="C46" s="83">
        <v>3000</v>
      </c>
      <c r="D46" s="83">
        <v>2718</v>
      </c>
      <c r="E46" s="83">
        <v>2718</v>
      </c>
      <c r="F46" s="83">
        <v>2718</v>
      </c>
      <c r="G46" s="83">
        <v>2718</v>
      </c>
      <c r="H46" s="83">
        <v>2718</v>
      </c>
      <c r="I46" s="83">
        <v>2718</v>
      </c>
      <c r="J46" s="83">
        <v>2718</v>
      </c>
      <c r="K46" s="83">
        <v>2718</v>
      </c>
      <c r="L46" s="94">
        <f>1536.9+400</f>
        <v>1936.9</v>
      </c>
      <c r="M46" s="94">
        <f>1636.9-42.9-178</f>
        <v>1416</v>
      </c>
      <c r="N46" s="94">
        <v>1767.7</v>
      </c>
      <c r="O46" s="94">
        <v>1304.3</v>
      </c>
      <c r="P46" s="94">
        <v>1304.3</v>
      </c>
      <c r="Q46" s="94">
        <v>1304.3</v>
      </c>
      <c r="R46" s="65"/>
    </row>
    <row r="47" spans="1:18" s="53" customFormat="1" ht="32.25" customHeight="1" outlineLevel="1">
      <c r="A47" s="136" t="s">
        <v>101</v>
      </c>
      <c r="B47" s="121"/>
      <c r="C47" s="121"/>
      <c r="D47" s="559" t="s">
        <v>216</v>
      </c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1"/>
      <c r="R47" s="65"/>
    </row>
    <row r="48" spans="1:18" s="53" customFormat="1" ht="33" customHeight="1" outlineLevel="1">
      <c r="A48" s="137" t="s">
        <v>102</v>
      </c>
      <c r="B48" s="121"/>
      <c r="C48" s="121"/>
      <c r="D48" s="562" t="s">
        <v>343</v>
      </c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4"/>
      <c r="R48" s="65"/>
    </row>
    <row r="49" spans="1:18" s="53" customFormat="1" ht="27.75" customHeight="1" outlineLevel="1">
      <c r="A49" s="139" t="s">
        <v>344</v>
      </c>
      <c r="B49" s="83"/>
      <c r="C49" s="83"/>
      <c r="D49" s="559" t="s">
        <v>189</v>
      </c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1"/>
      <c r="R49" s="65"/>
    </row>
    <row r="50" spans="1:18" s="53" customFormat="1" ht="47.25" customHeight="1" outlineLevel="1">
      <c r="A50" s="140" t="s">
        <v>89</v>
      </c>
      <c r="B50" s="83"/>
      <c r="C50" s="83"/>
      <c r="D50" s="83">
        <v>70</v>
      </c>
      <c r="E50" s="194">
        <v>70</v>
      </c>
      <c r="F50" s="194">
        <v>70</v>
      </c>
      <c r="G50" s="143">
        <v>116</v>
      </c>
      <c r="H50" s="143">
        <v>116</v>
      </c>
      <c r="I50" s="143">
        <v>116</v>
      </c>
      <c r="J50" s="143">
        <v>116</v>
      </c>
      <c r="K50" s="143">
        <v>116</v>
      </c>
      <c r="L50" s="147">
        <v>2143.3</v>
      </c>
      <c r="M50" s="147">
        <v>2332.81</v>
      </c>
      <c r="N50" s="148">
        <f>1918.4+298.4</f>
        <v>2216.8</v>
      </c>
      <c r="O50" s="146">
        <v>2711</v>
      </c>
      <c r="P50" s="146">
        <v>2617</v>
      </c>
      <c r="Q50" s="146">
        <v>2617</v>
      </c>
      <c r="R50" s="65"/>
    </row>
    <row r="51" spans="1:18" s="53" customFormat="1" ht="41.25" customHeight="1">
      <c r="A51" s="136" t="s">
        <v>101</v>
      </c>
      <c r="B51" s="121"/>
      <c r="C51" s="121"/>
      <c r="D51" s="559" t="s">
        <v>345</v>
      </c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1"/>
      <c r="R51" s="65"/>
    </row>
    <row r="52" spans="1:18" s="53" customFormat="1" ht="33" customHeight="1">
      <c r="A52" s="137" t="s">
        <v>102</v>
      </c>
      <c r="B52" s="121"/>
      <c r="C52" s="121"/>
      <c r="D52" s="562" t="s">
        <v>104</v>
      </c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4"/>
      <c r="R52" s="65"/>
    </row>
    <row r="53" spans="1:20" s="53" customFormat="1" ht="21" customHeight="1">
      <c r="A53" s="139" t="s">
        <v>344</v>
      </c>
      <c r="B53" s="83"/>
      <c r="C53" s="83"/>
      <c r="D53" s="559" t="s">
        <v>189</v>
      </c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1"/>
      <c r="R53" s="96"/>
      <c r="S53" s="96"/>
      <c r="T53" s="96"/>
    </row>
    <row r="54" spans="1:18" s="53" customFormat="1" ht="45.75" customHeight="1">
      <c r="A54" s="140" t="s">
        <v>89</v>
      </c>
      <c r="B54" s="83"/>
      <c r="C54" s="83"/>
      <c r="D54" s="83">
        <v>0</v>
      </c>
      <c r="E54" s="142">
        <v>0</v>
      </c>
      <c r="F54" s="142">
        <v>0</v>
      </c>
      <c r="G54" s="142">
        <v>6</v>
      </c>
      <c r="H54" s="142">
        <v>6</v>
      </c>
      <c r="I54" s="142">
        <v>6</v>
      </c>
      <c r="J54" s="142">
        <v>6</v>
      </c>
      <c r="K54" s="142">
        <v>6</v>
      </c>
      <c r="L54" s="142">
        <v>0</v>
      </c>
      <c r="M54" s="142">
        <v>0</v>
      </c>
      <c r="N54" s="142">
        <v>0</v>
      </c>
      <c r="O54" s="143">
        <v>83.1</v>
      </c>
      <c r="P54" s="143">
        <v>83.1</v>
      </c>
      <c r="Q54" s="143">
        <v>83.1</v>
      </c>
      <c r="R54" s="65"/>
    </row>
    <row r="55" spans="1:18" s="53" customFormat="1" ht="41.25" customHeight="1">
      <c r="A55" s="136" t="s">
        <v>101</v>
      </c>
      <c r="B55" s="121"/>
      <c r="C55" s="121"/>
      <c r="D55" s="559" t="s">
        <v>346</v>
      </c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1"/>
      <c r="R55" s="65"/>
    </row>
    <row r="56" spans="1:17" s="53" customFormat="1" ht="29.25" customHeight="1">
      <c r="A56" s="137" t="s">
        <v>102</v>
      </c>
      <c r="B56" s="121"/>
      <c r="C56" s="121"/>
      <c r="D56" s="562" t="s">
        <v>347</v>
      </c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4"/>
    </row>
    <row r="57" spans="1:17" s="53" customFormat="1" ht="24.75" customHeight="1" outlineLevel="1">
      <c r="A57" s="139" t="s">
        <v>344</v>
      </c>
      <c r="B57" s="83"/>
      <c r="C57" s="83"/>
      <c r="D57" s="559" t="s">
        <v>189</v>
      </c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1"/>
    </row>
    <row r="58" spans="1:18" s="53" customFormat="1" ht="49.5" customHeight="1" outlineLevel="1">
      <c r="A58" s="140" t="s">
        <v>89</v>
      </c>
      <c r="B58" s="83"/>
      <c r="C58" s="83"/>
      <c r="D58" s="144">
        <v>0</v>
      </c>
      <c r="E58" s="145">
        <v>0</v>
      </c>
      <c r="F58" s="145">
        <v>0</v>
      </c>
      <c r="G58" s="145">
        <v>433</v>
      </c>
      <c r="H58" s="145">
        <v>433</v>
      </c>
      <c r="I58" s="145">
        <v>433</v>
      </c>
      <c r="J58" s="145">
        <v>433</v>
      </c>
      <c r="K58" s="145">
        <v>433</v>
      </c>
      <c r="L58" s="145">
        <v>0</v>
      </c>
      <c r="M58" s="145">
        <v>0</v>
      </c>
      <c r="N58" s="145">
        <v>0</v>
      </c>
      <c r="O58" s="145">
        <v>10389.8</v>
      </c>
      <c r="P58" s="145">
        <v>9044.1</v>
      </c>
      <c r="Q58" s="145">
        <v>9044.1</v>
      </c>
      <c r="R58" s="65"/>
    </row>
    <row r="59" spans="1:18" s="53" customFormat="1" ht="45.75" customHeight="1">
      <c r="A59" s="219" t="s">
        <v>101</v>
      </c>
      <c r="B59" s="556" t="s">
        <v>210</v>
      </c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65"/>
    </row>
    <row r="60" spans="1:18" s="53" customFormat="1" ht="45" customHeight="1">
      <c r="A60" s="202" t="s">
        <v>102</v>
      </c>
      <c r="B60" s="557" t="s">
        <v>104</v>
      </c>
      <c r="C60" s="557"/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65"/>
    </row>
    <row r="61" spans="1:20" s="53" customFormat="1" ht="21" customHeight="1">
      <c r="A61" s="203" t="s">
        <v>60</v>
      </c>
      <c r="B61" s="568" t="s">
        <v>183</v>
      </c>
      <c r="C61" s="568"/>
      <c r="D61" s="568"/>
      <c r="E61" s="568"/>
      <c r="F61" s="568"/>
      <c r="G61" s="568"/>
      <c r="H61" s="568"/>
      <c r="I61" s="568"/>
      <c r="J61" s="568"/>
      <c r="K61" s="568"/>
      <c r="L61" s="568"/>
      <c r="M61" s="568"/>
      <c r="N61" s="568"/>
      <c r="O61" s="568"/>
      <c r="P61" s="568"/>
      <c r="Q61" s="568"/>
      <c r="R61" s="96"/>
      <c r="S61" s="96"/>
      <c r="T61" s="96"/>
    </row>
    <row r="62" spans="1:18" s="53" customFormat="1" ht="42.75" customHeight="1">
      <c r="A62" s="88" t="s">
        <v>89</v>
      </c>
      <c r="B62" s="64">
        <v>450</v>
      </c>
      <c r="C62" s="64">
        <v>510</v>
      </c>
      <c r="D62" s="195">
        <v>0</v>
      </c>
      <c r="E62" s="195">
        <v>23</v>
      </c>
      <c r="F62" s="195">
        <v>24</v>
      </c>
      <c r="G62" s="195">
        <v>21</v>
      </c>
      <c r="H62" s="195">
        <v>21</v>
      </c>
      <c r="I62" s="195">
        <v>21</v>
      </c>
      <c r="J62" s="195">
        <v>21</v>
      </c>
      <c r="K62" s="195">
        <v>21</v>
      </c>
      <c r="L62" s="81">
        <v>0</v>
      </c>
      <c r="M62" s="81">
        <v>0</v>
      </c>
      <c r="N62" s="92">
        <v>802.9</v>
      </c>
      <c r="O62" s="92">
        <v>1137.7</v>
      </c>
      <c r="P62" s="129">
        <v>981.7</v>
      </c>
      <c r="Q62" s="81">
        <v>981.7</v>
      </c>
      <c r="R62" s="65"/>
    </row>
    <row r="63" spans="1:18" s="53" customFormat="1" ht="37.5" customHeight="1">
      <c r="A63" s="141" t="s">
        <v>101</v>
      </c>
      <c r="B63" s="559" t="s">
        <v>211</v>
      </c>
      <c r="C63" s="560"/>
      <c r="D63" s="560"/>
      <c r="E63" s="560"/>
      <c r="F63" s="560"/>
      <c r="G63" s="560"/>
      <c r="H63" s="560"/>
      <c r="I63" s="560"/>
      <c r="J63" s="560"/>
      <c r="K63" s="560"/>
      <c r="L63" s="560"/>
      <c r="M63" s="560"/>
      <c r="N63" s="560"/>
      <c r="O63" s="560"/>
      <c r="P63" s="560"/>
      <c r="Q63" s="561"/>
      <c r="R63" s="65"/>
    </row>
    <row r="64" spans="1:17" s="53" customFormat="1" ht="29.25" customHeight="1">
      <c r="A64" s="118" t="s">
        <v>102</v>
      </c>
      <c r="B64" s="562" t="s">
        <v>104</v>
      </c>
      <c r="C64" s="563"/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4"/>
    </row>
    <row r="65" spans="1:17" s="53" customFormat="1" ht="18" customHeight="1" outlineLevel="1">
      <c r="A65" s="58" t="s">
        <v>60</v>
      </c>
      <c r="B65" s="565" t="s">
        <v>183</v>
      </c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  <c r="N65" s="566"/>
      <c r="O65" s="566"/>
      <c r="P65" s="566"/>
      <c r="Q65" s="567"/>
    </row>
    <row r="66" spans="1:18" s="53" customFormat="1" ht="41.25" customHeight="1" outlineLevel="1">
      <c r="A66" s="73" t="s">
        <v>92</v>
      </c>
      <c r="B66" s="82">
        <v>112</v>
      </c>
      <c r="C66" s="83">
        <v>40</v>
      </c>
      <c r="D66" s="82">
        <v>0</v>
      </c>
      <c r="E66" s="82">
        <v>18</v>
      </c>
      <c r="F66" s="82">
        <v>18</v>
      </c>
      <c r="G66" s="82">
        <v>17</v>
      </c>
      <c r="H66" s="82">
        <v>17</v>
      </c>
      <c r="I66" s="82">
        <v>17</v>
      </c>
      <c r="J66" s="82">
        <v>17</v>
      </c>
      <c r="K66" s="82">
        <v>17</v>
      </c>
      <c r="L66" s="81">
        <v>0</v>
      </c>
      <c r="M66" s="81">
        <v>0</v>
      </c>
      <c r="N66" s="81">
        <v>1117.4</v>
      </c>
      <c r="O66" s="81">
        <v>1150.9</v>
      </c>
      <c r="P66" s="129">
        <v>993.2</v>
      </c>
      <c r="Q66" s="81">
        <v>993.2</v>
      </c>
      <c r="R66" s="65"/>
    </row>
    <row r="67" spans="1:18" s="53" customFormat="1" ht="44.25" customHeight="1" outlineLevel="1">
      <c r="A67" s="141" t="s">
        <v>101</v>
      </c>
      <c r="B67" s="559" t="s">
        <v>333</v>
      </c>
      <c r="C67" s="560"/>
      <c r="D67" s="560"/>
      <c r="E67" s="560"/>
      <c r="F67" s="560"/>
      <c r="G67" s="560"/>
      <c r="H67" s="560"/>
      <c r="I67" s="560"/>
      <c r="J67" s="560"/>
      <c r="K67" s="560"/>
      <c r="L67" s="560"/>
      <c r="M67" s="560"/>
      <c r="N67" s="560"/>
      <c r="O67" s="560"/>
      <c r="P67" s="560"/>
      <c r="Q67" s="561"/>
      <c r="R67" s="65"/>
    </row>
    <row r="68" spans="1:18" s="53" customFormat="1" ht="28.5" customHeight="1" outlineLevel="1">
      <c r="A68" s="119" t="s">
        <v>102</v>
      </c>
      <c r="B68" s="562" t="s">
        <v>104</v>
      </c>
      <c r="C68" s="563"/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4"/>
      <c r="R68" s="65"/>
    </row>
    <row r="69" spans="1:17" s="53" customFormat="1" ht="16.5" customHeight="1" outlineLevel="1">
      <c r="A69" s="58" t="s">
        <v>60</v>
      </c>
      <c r="B69" s="565" t="s">
        <v>182</v>
      </c>
      <c r="C69" s="566"/>
      <c r="D69" s="566"/>
      <c r="E69" s="566"/>
      <c r="F69" s="566"/>
      <c r="G69" s="566"/>
      <c r="H69" s="566"/>
      <c r="I69" s="566"/>
      <c r="J69" s="566"/>
      <c r="K69" s="566"/>
      <c r="L69" s="566"/>
      <c r="M69" s="566"/>
      <c r="N69" s="566"/>
      <c r="O69" s="566"/>
      <c r="P69" s="566"/>
      <c r="Q69" s="567"/>
    </row>
    <row r="70" spans="1:18" s="53" customFormat="1" ht="46.5" customHeight="1" outlineLevel="1">
      <c r="A70" s="73" t="s">
        <v>89</v>
      </c>
      <c r="B70" s="83">
        <v>250</v>
      </c>
      <c r="C70" s="84">
        <v>260</v>
      </c>
      <c r="D70" s="83">
        <v>0</v>
      </c>
      <c r="E70" s="84">
        <v>14</v>
      </c>
      <c r="F70" s="83">
        <v>21</v>
      </c>
      <c r="G70" s="83">
        <v>20</v>
      </c>
      <c r="H70" s="83">
        <v>20</v>
      </c>
      <c r="I70" s="83">
        <v>20</v>
      </c>
      <c r="J70" s="83">
        <v>20</v>
      </c>
      <c r="K70" s="83">
        <v>20</v>
      </c>
      <c r="L70" s="81">
        <v>0</v>
      </c>
      <c r="M70" s="81">
        <v>0</v>
      </c>
      <c r="N70" s="81">
        <v>1126.8</v>
      </c>
      <c r="O70" s="81">
        <v>1057.1</v>
      </c>
      <c r="P70" s="81">
        <v>912.1</v>
      </c>
      <c r="Q70" s="81">
        <v>912.1</v>
      </c>
      <c r="R70" s="65"/>
    </row>
    <row r="71" spans="1:18" s="53" customFormat="1" ht="1.5" customHeight="1" outlineLevel="1">
      <c r="A71" s="120"/>
      <c r="B71" s="121"/>
      <c r="C71" s="89"/>
      <c r="D71" s="89"/>
      <c r="E71" s="89"/>
      <c r="F71" s="89"/>
      <c r="G71" s="89"/>
      <c r="H71" s="90"/>
      <c r="I71" s="90"/>
      <c r="J71" s="90"/>
      <c r="K71" s="90"/>
      <c r="L71" s="90"/>
      <c r="M71" s="90"/>
      <c r="N71" s="90"/>
      <c r="O71" s="90"/>
      <c r="P71" s="90"/>
      <c r="Q71" s="92"/>
      <c r="R71" s="65"/>
    </row>
    <row r="72" spans="1:18" s="53" customFormat="1" ht="39" customHeight="1" outlineLevel="1">
      <c r="A72" s="208" t="s">
        <v>101</v>
      </c>
      <c r="B72" s="556" t="s">
        <v>214</v>
      </c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65"/>
    </row>
    <row r="73" spans="1:18" s="53" customFormat="1" ht="36.75" customHeight="1" outlineLevel="1">
      <c r="A73" s="115" t="s">
        <v>102</v>
      </c>
      <c r="B73" s="557" t="s">
        <v>215</v>
      </c>
      <c r="C73" s="557"/>
      <c r="D73" s="557"/>
      <c r="E73" s="557"/>
      <c r="F73" s="557"/>
      <c r="G73" s="557"/>
      <c r="H73" s="557"/>
      <c r="I73" s="557"/>
      <c r="J73" s="557"/>
      <c r="K73" s="557"/>
      <c r="L73" s="557"/>
      <c r="M73" s="557"/>
      <c r="N73" s="557"/>
      <c r="O73" s="557"/>
      <c r="P73" s="557"/>
      <c r="Q73" s="557"/>
      <c r="R73" s="65"/>
    </row>
    <row r="74" spans="1:18" s="53" customFormat="1" ht="30.75" customHeight="1" outlineLevel="1">
      <c r="A74" s="58" t="s">
        <v>63</v>
      </c>
      <c r="B74" s="558" t="s">
        <v>153</v>
      </c>
      <c r="C74" s="558"/>
      <c r="D74" s="558"/>
      <c r="E74" s="558"/>
      <c r="F74" s="558"/>
      <c r="G74" s="558"/>
      <c r="H74" s="558"/>
      <c r="I74" s="558"/>
      <c r="J74" s="558"/>
      <c r="K74" s="558"/>
      <c r="L74" s="558"/>
      <c r="M74" s="558"/>
      <c r="N74" s="558"/>
      <c r="O74" s="558"/>
      <c r="P74" s="558"/>
      <c r="Q74" s="558"/>
      <c r="R74" s="65"/>
    </row>
    <row r="75" spans="1:22" s="53" customFormat="1" ht="46.5" customHeight="1" outlineLevel="1">
      <c r="A75" s="120" t="s">
        <v>89</v>
      </c>
      <c r="B75" s="209">
        <v>701</v>
      </c>
      <c r="C75" s="210">
        <v>703</v>
      </c>
      <c r="D75" s="211">
        <v>595</v>
      </c>
      <c r="E75" s="211">
        <v>551</v>
      </c>
      <c r="F75" s="211">
        <v>595</v>
      </c>
      <c r="G75" s="211">
        <v>0</v>
      </c>
      <c r="H75" s="211">
        <v>0</v>
      </c>
      <c r="I75" s="211">
        <v>0</v>
      </c>
      <c r="J75" s="211">
        <v>0</v>
      </c>
      <c r="K75" s="211">
        <v>0</v>
      </c>
      <c r="L75" s="212">
        <f>9500+754.3</f>
        <v>10254.3</v>
      </c>
      <c r="M75" s="212">
        <f>10632.45-69.3</f>
        <v>10563.150000000001</v>
      </c>
      <c r="N75" s="212">
        <v>8944.4</v>
      </c>
      <c r="O75" s="212">
        <v>0</v>
      </c>
      <c r="P75" s="213">
        <v>0</v>
      </c>
      <c r="Q75" s="212">
        <v>0</v>
      </c>
      <c r="R75" s="65"/>
      <c r="S75" s="65"/>
      <c r="T75" s="65"/>
      <c r="U75" s="65"/>
      <c r="V75" s="65"/>
    </row>
    <row r="76" spans="1:18" s="53" customFormat="1" ht="27.75" customHeight="1" outlineLevel="1">
      <c r="A76" s="208" t="s">
        <v>101</v>
      </c>
      <c r="B76" s="556" t="s">
        <v>216</v>
      </c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65"/>
    </row>
    <row r="77" spans="1:18" s="53" customFormat="1" ht="33.75" customHeight="1" outlineLevel="1">
      <c r="A77" s="214" t="s">
        <v>102</v>
      </c>
      <c r="B77" s="557" t="s">
        <v>217</v>
      </c>
      <c r="C77" s="557"/>
      <c r="D77" s="557"/>
      <c r="E77" s="557"/>
      <c r="F77" s="557"/>
      <c r="G77" s="557"/>
      <c r="H77" s="557"/>
      <c r="I77" s="557"/>
      <c r="J77" s="557"/>
      <c r="K77" s="557"/>
      <c r="L77" s="557"/>
      <c r="M77" s="557"/>
      <c r="N77" s="557"/>
      <c r="O77" s="557"/>
      <c r="P77" s="557"/>
      <c r="Q77" s="557"/>
      <c r="R77" s="65"/>
    </row>
    <row r="78" spans="1:18" s="53" customFormat="1" ht="27.75" customHeight="1" outlineLevel="1">
      <c r="A78" s="58" t="s">
        <v>63</v>
      </c>
      <c r="B78" s="558" t="s">
        <v>153</v>
      </c>
      <c r="C78" s="558"/>
      <c r="D78" s="558"/>
      <c r="E78" s="558"/>
      <c r="F78" s="558"/>
      <c r="G78" s="558"/>
      <c r="H78" s="558"/>
      <c r="I78" s="558"/>
      <c r="J78" s="558"/>
      <c r="K78" s="558"/>
      <c r="L78" s="558"/>
      <c r="M78" s="558"/>
      <c r="N78" s="558"/>
      <c r="O78" s="558"/>
      <c r="P78" s="558"/>
      <c r="Q78" s="558"/>
      <c r="R78" s="65"/>
    </row>
    <row r="79" spans="1:18" s="53" customFormat="1" ht="45" customHeight="1" outlineLevel="1">
      <c r="A79" s="215" t="s">
        <v>89</v>
      </c>
      <c r="B79" s="204">
        <v>150</v>
      </c>
      <c r="C79" s="204">
        <v>150</v>
      </c>
      <c r="D79" s="205">
        <v>70</v>
      </c>
      <c r="E79" s="205">
        <v>70</v>
      </c>
      <c r="F79" s="205">
        <v>70</v>
      </c>
      <c r="G79" s="205">
        <v>0</v>
      </c>
      <c r="H79" s="205">
        <v>0</v>
      </c>
      <c r="I79" s="205">
        <v>0</v>
      </c>
      <c r="J79" s="205">
        <v>0</v>
      </c>
      <c r="K79" s="205">
        <v>0</v>
      </c>
      <c r="L79" s="206">
        <v>2143.3</v>
      </c>
      <c r="M79" s="206">
        <v>2332.81</v>
      </c>
      <c r="N79" s="207">
        <f>1918.4+298.4</f>
        <v>2216.8</v>
      </c>
      <c r="O79" s="207">
        <v>0</v>
      </c>
      <c r="P79" s="207">
        <v>0</v>
      </c>
      <c r="Q79" s="151">
        <v>0</v>
      </c>
      <c r="R79" s="65"/>
    </row>
    <row r="80" spans="1:18" s="53" customFormat="1" ht="36.75" customHeight="1" outlineLevel="1">
      <c r="A80" s="208" t="s">
        <v>101</v>
      </c>
      <c r="B80" s="556" t="s">
        <v>218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65"/>
    </row>
    <row r="81" spans="1:18" s="53" customFormat="1" ht="28.5" customHeight="1" outlineLevel="1">
      <c r="A81" s="115" t="s">
        <v>102</v>
      </c>
      <c r="B81" s="557" t="s">
        <v>215</v>
      </c>
      <c r="C81" s="557"/>
      <c r="D81" s="557"/>
      <c r="E81" s="557"/>
      <c r="F81" s="557"/>
      <c r="G81" s="557"/>
      <c r="H81" s="557"/>
      <c r="I81" s="557"/>
      <c r="J81" s="557"/>
      <c r="K81" s="557"/>
      <c r="L81" s="557"/>
      <c r="M81" s="557"/>
      <c r="N81" s="557"/>
      <c r="O81" s="557"/>
      <c r="P81" s="557"/>
      <c r="Q81" s="557"/>
      <c r="R81" s="65"/>
    </row>
    <row r="82" spans="1:18" s="53" customFormat="1" ht="15" customHeight="1" outlineLevel="1">
      <c r="A82" s="58" t="s">
        <v>63</v>
      </c>
      <c r="B82" s="558" t="s">
        <v>153</v>
      </c>
      <c r="C82" s="558"/>
      <c r="D82" s="558"/>
      <c r="E82" s="558"/>
      <c r="F82" s="558"/>
      <c r="G82" s="558"/>
      <c r="H82" s="558"/>
      <c r="I82" s="558"/>
      <c r="J82" s="558"/>
      <c r="K82" s="558"/>
      <c r="L82" s="558"/>
      <c r="M82" s="558"/>
      <c r="N82" s="558"/>
      <c r="O82" s="558"/>
      <c r="P82" s="558"/>
      <c r="Q82" s="558"/>
      <c r="R82" s="65"/>
    </row>
    <row r="83" spans="1:18" s="53" customFormat="1" ht="42" customHeight="1" outlineLevel="1">
      <c r="A83" s="215" t="s">
        <v>89</v>
      </c>
      <c r="B83" s="216">
        <v>2</v>
      </c>
      <c r="C83" s="216">
        <v>8</v>
      </c>
      <c r="D83" s="217">
        <v>38</v>
      </c>
      <c r="E83" s="217">
        <v>38</v>
      </c>
      <c r="F83" s="217">
        <v>38</v>
      </c>
      <c r="G83" s="218">
        <v>0</v>
      </c>
      <c r="H83" s="218">
        <v>0</v>
      </c>
      <c r="I83" s="218">
        <v>0</v>
      </c>
      <c r="J83" s="218">
        <v>0</v>
      </c>
      <c r="K83" s="218">
        <v>0</v>
      </c>
      <c r="L83" s="151">
        <v>482.2</v>
      </c>
      <c r="M83" s="151">
        <v>588.67</v>
      </c>
      <c r="N83" s="151">
        <v>482.2</v>
      </c>
      <c r="O83" s="151">
        <v>0</v>
      </c>
      <c r="P83" s="152">
        <v>0</v>
      </c>
      <c r="Q83" s="151">
        <v>0</v>
      </c>
      <c r="R83" s="65"/>
    </row>
    <row r="84" spans="1:18" s="53" customFormat="1" ht="30" customHeight="1">
      <c r="A84" s="208" t="s">
        <v>101</v>
      </c>
      <c r="B84" s="556" t="s">
        <v>220</v>
      </c>
      <c r="C84" s="556"/>
      <c r="D84" s="556"/>
      <c r="E84" s="556"/>
      <c r="F84" s="556"/>
      <c r="G84" s="556"/>
      <c r="H84" s="556"/>
      <c r="I84" s="556"/>
      <c r="J84" s="556"/>
      <c r="K84" s="556"/>
      <c r="L84" s="556"/>
      <c r="M84" s="556"/>
      <c r="N84" s="556"/>
      <c r="O84" s="556"/>
      <c r="P84" s="556"/>
      <c r="Q84" s="556"/>
      <c r="R84" s="123"/>
    </row>
    <row r="85" spans="1:18" s="57" customFormat="1" ht="27" customHeight="1" outlineLevel="2">
      <c r="A85" s="557" t="s">
        <v>102</v>
      </c>
      <c r="B85" s="557" t="s">
        <v>103</v>
      </c>
      <c r="C85" s="557"/>
      <c r="D85" s="557"/>
      <c r="E85" s="557"/>
      <c r="F85" s="557"/>
      <c r="G85" s="557"/>
      <c r="H85" s="557"/>
      <c r="I85" s="557"/>
      <c r="J85" s="557"/>
      <c r="K85" s="557"/>
      <c r="L85" s="557"/>
      <c r="M85" s="557"/>
      <c r="N85" s="557"/>
      <c r="O85" s="557"/>
      <c r="P85" s="557"/>
      <c r="Q85" s="557"/>
      <c r="R85" s="66"/>
    </row>
    <row r="86" spans="1:18" s="57" customFormat="1" ht="27" customHeight="1" outlineLevel="2">
      <c r="A86" s="557"/>
      <c r="B86" s="115"/>
      <c r="C86" s="115"/>
      <c r="D86" s="557" t="s">
        <v>219</v>
      </c>
      <c r="E86" s="557"/>
      <c r="F86" s="557"/>
      <c r="G86" s="557"/>
      <c r="H86" s="557"/>
      <c r="I86" s="557"/>
      <c r="J86" s="557"/>
      <c r="K86" s="557"/>
      <c r="L86" s="557"/>
      <c r="M86" s="557"/>
      <c r="N86" s="557"/>
      <c r="O86" s="557"/>
      <c r="P86" s="557"/>
      <c r="Q86" s="557"/>
      <c r="R86" s="66"/>
    </row>
    <row r="87" spans="1:18" s="53" customFormat="1" ht="15" customHeight="1" outlineLevel="2">
      <c r="A87" s="58" t="s">
        <v>63</v>
      </c>
      <c r="B87" s="558" t="s">
        <v>153</v>
      </c>
      <c r="C87" s="558"/>
      <c r="D87" s="558"/>
      <c r="E87" s="558"/>
      <c r="F87" s="558"/>
      <c r="G87" s="558"/>
      <c r="H87" s="558"/>
      <c r="I87" s="558"/>
      <c r="J87" s="558"/>
      <c r="K87" s="558"/>
      <c r="L87" s="558"/>
      <c r="M87" s="558"/>
      <c r="N87" s="558"/>
      <c r="O87" s="558"/>
      <c r="P87" s="558"/>
      <c r="Q87" s="558"/>
      <c r="R87" s="65"/>
    </row>
    <row r="88" spans="1:17" s="53" customFormat="1" ht="29.25" customHeight="1" outlineLevel="2">
      <c r="A88" s="609" t="s">
        <v>89</v>
      </c>
      <c r="B88" s="122">
        <v>2</v>
      </c>
      <c r="C88" s="122">
        <v>8</v>
      </c>
      <c r="D88" s="82">
        <v>30</v>
      </c>
      <c r="E88" s="82">
        <v>38</v>
      </c>
      <c r="F88" s="82">
        <v>40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599">
        <v>101.6</v>
      </c>
      <c r="M88" s="599">
        <v>123.13</v>
      </c>
      <c r="N88" s="599">
        <v>101.6</v>
      </c>
      <c r="O88" s="599">
        <v>0</v>
      </c>
      <c r="P88" s="602">
        <v>0</v>
      </c>
      <c r="Q88" s="598">
        <v>0</v>
      </c>
    </row>
    <row r="89" spans="1:17" s="53" customFormat="1" ht="15" outlineLevel="2">
      <c r="A89" s="611"/>
      <c r="B89" s="95"/>
      <c r="C89" s="95"/>
      <c r="D89" s="196">
        <v>30</v>
      </c>
      <c r="E89" s="196">
        <v>70</v>
      </c>
      <c r="F89" s="196">
        <v>70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601"/>
      <c r="M89" s="601"/>
      <c r="N89" s="601"/>
      <c r="O89" s="601"/>
      <c r="P89" s="603"/>
      <c r="Q89" s="598"/>
    </row>
    <row r="90" spans="1:17" s="53" customFormat="1" ht="32.25" customHeight="1" outlineLevel="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71"/>
      <c r="M90" s="52"/>
      <c r="N90" s="52"/>
      <c r="O90" s="52"/>
      <c r="P90" s="52"/>
      <c r="Q90" s="198"/>
    </row>
    <row r="91" spans="1:15" ht="32.25" customHeight="1">
      <c r="A91" s="587" t="s">
        <v>65</v>
      </c>
      <c r="B91" s="587"/>
      <c r="C91" s="587"/>
      <c r="D91" s="587"/>
      <c r="E91" s="587"/>
      <c r="F91" s="587"/>
      <c r="O91" s="197" t="s">
        <v>265</v>
      </c>
    </row>
    <row r="93" spans="1:17" s="59" customFormat="1" ht="15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</sheetData>
  <sheetProtection/>
  <mergeCells count="82">
    <mergeCell ref="A39:A40"/>
    <mergeCell ref="A34:A35"/>
    <mergeCell ref="A44:A45"/>
    <mergeCell ref="A88:A89"/>
    <mergeCell ref="L88:L89"/>
    <mergeCell ref="M88:M89"/>
    <mergeCell ref="A85:A86"/>
    <mergeCell ref="B64:Q64"/>
    <mergeCell ref="B65:Q65"/>
    <mergeCell ref="D52:Q52"/>
    <mergeCell ref="L2:P2"/>
    <mergeCell ref="L1:P1"/>
    <mergeCell ref="A4:P4"/>
    <mergeCell ref="A5:P5"/>
    <mergeCell ref="A7:A8"/>
    <mergeCell ref="A20:A23"/>
    <mergeCell ref="L20:L23"/>
    <mergeCell ref="M20:M23"/>
    <mergeCell ref="N20:N23"/>
    <mergeCell ref="P20:P23"/>
    <mergeCell ref="L7:Q7"/>
    <mergeCell ref="B7:K7"/>
    <mergeCell ref="Q20:Q23"/>
    <mergeCell ref="Q88:Q89"/>
    <mergeCell ref="O20:O23"/>
    <mergeCell ref="O88:O89"/>
    <mergeCell ref="N88:N89"/>
    <mergeCell ref="P88:P89"/>
    <mergeCell ref="B30:Q30"/>
    <mergeCell ref="B32:Q32"/>
    <mergeCell ref="A91:F91"/>
    <mergeCell ref="B10:Q10"/>
    <mergeCell ref="B11:Q11"/>
    <mergeCell ref="B14:Q14"/>
    <mergeCell ref="B15:Q15"/>
    <mergeCell ref="D16:Q16"/>
    <mergeCell ref="B12:Q12"/>
    <mergeCell ref="D17:Q17"/>
    <mergeCell ref="D18:Q18"/>
    <mergeCell ref="A15:A18"/>
    <mergeCell ref="B19:Q19"/>
    <mergeCell ref="B24:Q24"/>
    <mergeCell ref="B25:Q25"/>
    <mergeCell ref="B26:Q26"/>
    <mergeCell ref="B28:Q28"/>
    <mergeCell ref="B29:Q29"/>
    <mergeCell ref="B33:Q33"/>
    <mergeCell ref="B34:Q35"/>
    <mergeCell ref="B37:Q37"/>
    <mergeCell ref="B38:Q38"/>
    <mergeCell ref="B39:Q40"/>
    <mergeCell ref="B42:Q42"/>
    <mergeCell ref="B43:Q43"/>
    <mergeCell ref="B44:Q45"/>
    <mergeCell ref="D47:Q47"/>
    <mergeCell ref="D49:Q49"/>
    <mergeCell ref="D51:Q51"/>
    <mergeCell ref="D53:Q53"/>
    <mergeCell ref="D48:Q48"/>
    <mergeCell ref="D55:Q55"/>
    <mergeCell ref="D57:Q57"/>
    <mergeCell ref="B59:Q59"/>
    <mergeCell ref="B60:Q60"/>
    <mergeCell ref="B61:Q61"/>
    <mergeCell ref="B63:Q63"/>
    <mergeCell ref="D56:Q56"/>
    <mergeCell ref="B67:Q67"/>
    <mergeCell ref="B68:Q68"/>
    <mergeCell ref="B69:Q69"/>
    <mergeCell ref="B72:Q72"/>
    <mergeCell ref="B73:Q73"/>
    <mergeCell ref="B74:Q74"/>
    <mergeCell ref="B84:Q84"/>
    <mergeCell ref="B85:Q85"/>
    <mergeCell ref="D86:Q86"/>
    <mergeCell ref="B87:Q87"/>
    <mergeCell ref="B76:Q76"/>
    <mergeCell ref="B77:Q77"/>
    <mergeCell ref="B78:Q78"/>
    <mergeCell ref="B80:Q80"/>
    <mergeCell ref="B81:Q81"/>
    <mergeCell ref="B82:Q82"/>
  </mergeCells>
  <printOptions/>
  <pageMargins left="0.25" right="0.25" top="0.6570833333333334" bottom="0.39608333333333334" header="0.3" footer="0.3"/>
  <pageSetup horizontalDpi="180" verticalDpi="180" orientation="landscape" paperSize="9" scale="69" r:id="rId1"/>
  <rowBreaks count="3" manualBreakCount="3">
    <brk id="27" max="16" man="1"/>
    <brk id="50" max="16" man="1"/>
    <brk id="7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view="pageBreakPreview" zoomScaleSheetLayoutView="100" zoomScalePageLayoutView="0" workbookViewId="0" topLeftCell="A4">
      <selection activeCell="F1" sqref="F1:K1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12.421875" style="1" customWidth="1"/>
    <col min="4" max="4" width="27.00390625" style="1" customWidth="1"/>
    <col min="5" max="5" width="10.8515625" style="1" customWidth="1"/>
    <col min="6" max="6" width="10.140625" style="1" customWidth="1"/>
    <col min="7" max="7" width="10.28125" style="1" customWidth="1"/>
    <col min="8" max="8" width="11.00390625" style="1" customWidth="1"/>
    <col min="9" max="9" width="10.421875" style="1" customWidth="1"/>
    <col min="10" max="10" width="10.7109375" style="1" customWidth="1"/>
    <col min="11" max="11" width="11.00390625" style="1" customWidth="1"/>
    <col min="12" max="16384" width="9.140625" style="1" customWidth="1"/>
  </cols>
  <sheetData>
    <row r="1" spans="6:11" ht="39" customHeight="1">
      <c r="F1" s="621" t="s">
        <v>414</v>
      </c>
      <c r="G1" s="622"/>
      <c r="H1" s="622"/>
      <c r="I1" s="622"/>
      <c r="J1" s="622"/>
      <c r="K1" s="622"/>
    </row>
    <row r="2" spans="6:10" s="12" customFormat="1" ht="45.75" customHeight="1">
      <c r="F2" s="618" t="s">
        <v>303</v>
      </c>
      <c r="G2" s="618"/>
      <c r="H2" s="618"/>
      <c r="I2" s="618"/>
      <c r="J2" s="177"/>
    </row>
    <row r="3" spans="1:8" ht="12.75" customHeight="1">
      <c r="A3" s="619"/>
      <c r="B3" s="619"/>
      <c r="C3" s="619"/>
      <c r="D3" s="619"/>
      <c r="E3" s="619"/>
      <c r="F3" s="619"/>
      <c r="G3" s="619"/>
      <c r="H3" s="619"/>
    </row>
    <row r="4" spans="1:10" ht="29.25" customHeight="1">
      <c r="A4" s="620" t="s">
        <v>185</v>
      </c>
      <c r="B4" s="620"/>
      <c r="C4" s="620"/>
      <c r="D4" s="620"/>
      <c r="E4" s="620"/>
      <c r="F4" s="620"/>
      <c r="G4" s="620"/>
      <c r="H4" s="620"/>
      <c r="I4" s="178"/>
      <c r="J4" s="178"/>
    </row>
    <row r="5" ht="12.75">
      <c r="L5" s="17"/>
    </row>
    <row r="6" spans="1:11" s="16" customFormat="1" ht="15" customHeight="1">
      <c r="A6" s="626" t="s">
        <v>17</v>
      </c>
      <c r="B6" s="626" t="s">
        <v>16</v>
      </c>
      <c r="C6" s="617" t="s">
        <v>15</v>
      </c>
      <c r="D6" s="617" t="s">
        <v>14</v>
      </c>
      <c r="E6" s="617" t="s">
        <v>13</v>
      </c>
      <c r="F6" s="617" t="s">
        <v>12</v>
      </c>
      <c r="G6" s="617" t="s">
        <v>11</v>
      </c>
      <c r="H6" s="617" t="s">
        <v>176</v>
      </c>
      <c r="I6" s="617" t="s">
        <v>257</v>
      </c>
      <c r="J6" s="617" t="s">
        <v>258</v>
      </c>
      <c r="K6" s="617" t="s">
        <v>310</v>
      </c>
    </row>
    <row r="7" spans="1:11" s="16" customFormat="1" ht="31.5" customHeight="1">
      <c r="A7" s="626"/>
      <c r="B7" s="626"/>
      <c r="C7" s="617"/>
      <c r="D7" s="617"/>
      <c r="E7" s="617" t="s">
        <v>10</v>
      </c>
      <c r="F7" s="617" t="s">
        <v>10</v>
      </c>
      <c r="G7" s="617" t="s">
        <v>10</v>
      </c>
      <c r="H7" s="617" t="s">
        <v>10</v>
      </c>
      <c r="I7" s="617" t="s">
        <v>10</v>
      </c>
      <c r="J7" s="617" t="s">
        <v>10</v>
      </c>
      <c r="K7" s="617" t="s">
        <v>10</v>
      </c>
    </row>
    <row r="8" spans="1:11" s="16" customFormat="1" ht="55.5" customHeight="1">
      <c r="A8" s="10"/>
      <c r="B8" s="10" t="s">
        <v>9</v>
      </c>
      <c r="C8" s="623" t="s">
        <v>385</v>
      </c>
      <c r="D8" s="624"/>
      <c r="E8" s="624"/>
      <c r="F8" s="624"/>
      <c r="G8" s="624"/>
      <c r="H8" s="624"/>
      <c r="I8" s="624"/>
      <c r="J8" s="624"/>
      <c r="K8" s="625"/>
    </row>
    <row r="9" spans="1:11" s="12" customFormat="1" ht="25.5" customHeight="1">
      <c r="A9" s="8"/>
      <c r="B9" s="15" t="s">
        <v>23</v>
      </c>
      <c r="C9" s="6"/>
      <c r="D9" s="6"/>
      <c r="E9" s="6"/>
      <c r="F9" s="6"/>
      <c r="G9" s="6"/>
      <c r="H9" s="6"/>
      <c r="I9" s="6"/>
      <c r="J9" s="6"/>
      <c r="K9" s="97"/>
    </row>
    <row r="10" spans="1:11" s="12" customFormat="1" ht="79.5" customHeight="1">
      <c r="A10" s="8" t="s">
        <v>372</v>
      </c>
      <c r="B10" s="13" t="s">
        <v>259</v>
      </c>
      <c r="C10" s="6" t="s">
        <v>2</v>
      </c>
      <c r="D10" s="5" t="s">
        <v>0</v>
      </c>
      <c r="E10" s="6">
        <v>29.5</v>
      </c>
      <c r="F10" s="8" t="s">
        <v>354</v>
      </c>
      <c r="G10" s="8" t="s">
        <v>355</v>
      </c>
      <c r="H10" s="8" t="s">
        <v>356</v>
      </c>
      <c r="I10" s="8" t="s">
        <v>357</v>
      </c>
      <c r="J10" s="8" t="s">
        <v>358</v>
      </c>
      <c r="K10" s="157">
        <v>43.2</v>
      </c>
    </row>
    <row r="11" spans="1:11" s="12" customFormat="1" ht="105" customHeight="1">
      <c r="A11" s="8" t="s">
        <v>373</v>
      </c>
      <c r="B11" s="7" t="s">
        <v>6</v>
      </c>
      <c r="C11" s="6" t="s">
        <v>2</v>
      </c>
      <c r="D11" s="5" t="s">
        <v>0</v>
      </c>
      <c r="E11" s="14">
        <v>6.6</v>
      </c>
      <c r="F11" s="14">
        <v>6.89</v>
      </c>
      <c r="G11" s="50">
        <v>8.7</v>
      </c>
      <c r="H11" s="50">
        <v>8.7</v>
      </c>
      <c r="I11" s="50">
        <v>8.8</v>
      </c>
      <c r="J11" s="50">
        <v>8.9</v>
      </c>
      <c r="K11" s="98">
        <v>9</v>
      </c>
    </row>
    <row r="12" spans="1:11" s="228" customFormat="1" ht="103.5" customHeight="1">
      <c r="A12" s="156" t="s">
        <v>374</v>
      </c>
      <c r="B12" s="159" t="s">
        <v>389</v>
      </c>
      <c r="C12" s="230" t="s">
        <v>2</v>
      </c>
      <c r="D12" s="231" t="s">
        <v>0</v>
      </c>
      <c r="E12" s="230">
        <v>0</v>
      </c>
      <c r="F12" s="230">
        <v>0</v>
      </c>
      <c r="G12" s="230">
        <v>0</v>
      </c>
      <c r="H12" s="156" t="s">
        <v>360</v>
      </c>
      <c r="I12" s="156" t="s">
        <v>361</v>
      </c>
      <c r="J12" s="156" t="s">
        <v>390</v>
      </c>
      <c r="K12" s="156" t="s">
        <v>391</v>
      </c>
    </row>
    <row r="13" spans="1:11" s="229" customFormat="1" ht="120">
      <c r="A13" s="230" t="s">
        <v>375</v>
      </c>
      <c r="B13" s="232" t="s">
        <v>392</v>
      </c>
      <c r="C13" s="233" t="s">
        <v>2</v>
      </c>
      <c r="D13" s="231" t="s">
        <v>0</v>
      </c>
      <c r="E13" s="230">
        <v>0</v>
      </c>
      <c r="F13" s="230">
        <v>0</v>
      </c>
      <c r="G13" s="230">
        <v>0</v>
      </c>
      <c r="H13" s="156" t="s">
        <v>360</v>
      </c>
      <c r="I13" s="156" t="s">
        <v>363</v>
      </c>
      <c r="J13" s="156" t="s">
        <v>364</v>
      </c>
      <c r="K13" s="156" t="s">
        <v>365</v>
      </c>
    </row>
    <row r="14" spans="1:11" ht="135">
      <c r="A14" s="6" t="s">
        <v>376</v>
      </c>
      <c r="B14" s="11" t="s">
        <v>366</v>
      </c>
      <c r="C14" s="10" t="s">
        <v>2</v>
      </c>
      <c r="D14" s="5" t="s">
        <v>0</v>
      </c>
      <c r="E14" s="234">
        <v>0</v>
      </c>
      <c r="F14" s="234">
        <v>0</v>
      </c>
      <c r="G14" s="234">
        <v>0</v>
      </c>
      <c r="H14" s="234">
        <v>0</v>
      </c>
      <c r="I14" s="165">
        <v>3.85</v>
      </c>
      <c r="J14" s="165">
        <v>3.85</v>
      </c>
      <c r="K14" s="163">
        <v>5</v>
      </c>
    </row>
    <row r="15" spans="1:13" ht="53.25" customHeight="1">
      <c r="A15" s="6" t="s">
        <v>377</v>
      </c>
      <c r="B15" s="180" t="s">
        <v>367</v>
      </c>
      <c r="C15" s="10" t="s">
        <v>368</v>
      </c>
      <c r="D15" s="5" t="s">
        <v>0</v>
      </c>
      <c r="E15" s="234">
        <v>0</v>
      </c>
      <c r="F15" s="234">
        <v>0</v>
      </c>
      <c r="G15" s="234">
        <v>0</v>
      </c>
      <c r="H15" s="234">
        <v>0</v>
      </c>
      <c r="I15" s="165">
        <v>12</v>
      </c>
      <c r="J15" s="165">
        <v>12</v>
      </c>
      <c r="K15" s="163">
        <v>12</v>
      </c>
      <c r="L15" s="67"/>
      <c r="M15" s="67"/>
    </row>
    <row r="16" spans="1:11" ht="45">
      <c r="A16" s="6" t="s">
        <v>378</v>
      </c>
      <c r="B16" s="179" t="s">
        <v>369</v>
      </c>
      <c r="C16" s="10" t="s">
        <v>2</v>
      </c>
      <c r="D16" s="5" t="s">
        <v>0</v>
      </c>
      <c r="E16" s="234">
        <v>0</v>
      </c>
      <c r="F16" s="234">
        <v>0</v>
      </c>
      <c r="G16" s="234">
        <v>0</v>
      </c>
      <c r="H16" s="234">
        <v>0</v>
      </c>
      <c r="I16" s="165">
        <v>90</v>
      </c>
      <c r="J16" s="165">
        <v>90</v>
      </c>
      <c r="K16" s="163">
        <v>90</v>
      </c>
    </row>
    <row r="17" spans="1:11" ht="60">
      <c r="A17" s="6" t="s">
        <v>379</v>
      </c>
      <c r="B17" s="11" t="s">
        <v>370</v>
      </c>
      <c r="C17" s="10" t="s">
        <v>2</v>
      </c>
      <c r="D17" s="5" t="s">
        <v>0</v>
      </c>
      <c r="E17" s="234">
        <v>0</v>
      </c>
      <c r="F17" s="234">
        <v>0</v>
      </c>
      <c r="G17" s="234">
        <v>0</v>
      </c>
      <c r="H17" s="234">
        <v>0</v>
      </c>
      <c r="I17" s="163">
        <v>90</v>
      </c>
      <c r="J17" s="163">
        <v>90</v>
      </c>
      <c r="K17" s="163">
        <v>90</v>
      </c>
    </row>
    <row r="18" spans="1:11" ht="50.25" customHeight="1">
      <c r="A18" s="6" t="s">
        <v>380</v>
      </c>
      <c r="B18" s="7" t="s">
        <v>263</v>
      </c>
      <c r="C18" s="6" t="s">
        <v>1</v>
      </c>
      <c r="D18" s="5" t="s">
        <v>0</v>
      </c>
      <c r="E18" s="234">
        <v>0</v>
      </c>
      <c r="F18" s="234">
        <v>0</v>
      </c>
      <c r="G18" s="234">
        <v>0</v>
      </c>
      <c r="H18" s="234">
        <v>0</v>
      </c>
      <c r="I18" s="170">
        <v>10</v>
      </c>
      <c r="J18" s="170">
        <v>10</v>
      </c>
      <c r="K18" s="181">
        <v>10</v>
      </c>
    </row>
    <row r="19" spans="2:11" ht="54" customHeight="1">
      <c r="B19" s="615" t="s">
        <v>65</v>
      </c>
      <c r="C19" s="615"/>
      <c r="D19" s="182"/>
      <c r="E19" s="182"/>
      <c r="F19" s="616" t="s">
        <v>201</v>
      </c>
      <c r="G19" s="616"/>
      <c r="H19" s="67"/>
      <c r="I19" s="67"/>
      <c r="J19" s="67"/>
      <c r="K19" s="67"/>
    </row>
  </sheetData>
  <sheetProtection/>
  <mergeCells count="18">
    <mergeCell ref="F6:F7"/>
    <mergeCell ref="F1:K1"/>
    <mergeCell ref="C8:K8"/>
    <mergeCell ref="A6:A7"/>
    <mergeCell ref="B6:B7"/>
    <mergeCell ref="C6:C7"/>
    <mergeCell ref="G6:G7"/>
    <mergeCell ref="K6:K7"/>
    <mergeCell ref="B19:C19"/>
    <mergeCell ref="F19:G19"/>
    <mergeCell ref="J6:J7"/>
    <mergeCell ref="F2:I2"/>
    <mergeCell ref="I6:I7"/>
    <mergeCell ref="H6:H7"/>
    <mergeCell ref="A3:H3"/>
    <mergeCell ref="A4:H4"/>
    <mergeCell ref="D6:D7"/>
    <mergeCell ref="E6:E7"/>
  </mergeCells>
  <printOptions/>
  <pageMargins left="0.4724409448818898" right="0.15748031496062992" top="0.15748031496062992" bottom="0.2362204724409449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view="pageBreakPreview" zoomScale="70" zoomScaleSheetLayoutView="70" zoomScalePageLayoutView="0" workbookViewId="0" topLeftCell="A1">
      <selection activeCell="F1" sqref="F1:L1"/>
    </sheetView>
  </sheetViews>
  <sheetFormatPr defaultColWidth="11.57421875" defaultRowHeight="15"/>
  <cols>
    <col min="1" max="1" width="11.57421875" style="19" customWidth="1"/>
    <col min="2" max="2" width="65.7109375" style="18" customWidth="1"/>
    <col min="3" max="3" width="17.140625" style="18" customWidth="1"/>
    <col min="4" max="4" width="16.57421875" style="18" customWidth="1"/>
    <col min="5" max="5" width="22.140625" style="18" customWidth="1"/>
    <col min="6" max="6" width="8.421875" style="18" customWidth="1"/>
    <col min="7" max="7" width="8.8515625" style="18" customWidth="1"/>
    <col min="8" max="8" width="9.140625" style="18" customWidth="1"/>
    <col min="9" max="9" width="9.7109375" style="18" customWidth="1"/>
    <col min="10" max="11" width="10.421875" style="18" customWidth="1"/>
    <col min="12" max="13" width="11.57421875" style="18" customWidth="1"/>
    <col min="14" max="14" width="29.00390625" style="18" customWidth="1"/>
    <col min="15" max="16384" width="11.57421875" style="18" customWidth="1"/>
  </cols>
  <sheetData>
    <row r="1" spans="1:12" ht="56.25" customHeight="1">
      <c r="A1" s="21"/>
      <c r="B1" s="36"/>
      <c r="C1" s="36"/>
      <c r="D1" s="36"/>
      <c r="E1" s="36"/>
      <c r="F1" s="639" t="s">
        <v>415</v>
      </c>
      <c r="G1" s="639"/>
      <c r="H1" s="639"/>
      <c r="I1" s="639"/>
      <c r="J1" s="639"/>
      <c r="K1" s="639"/>
      <c r="L1" s="639"/>
    </row>
    <row r="2" spans="1:12" ht="50.25" customHeight="1">
      <c r="A2" s="21"/>
      <c r="B2" s="36"/>
      <c r="C2" s="36"/>
      <c r="D2" s="36"/>
      <c r="E2" s="36"/>
      <c r="F2" s="637" t="s">
        <v>304</v>
      </c>
      <c r="G2" s="638"/>
      <c r="H2" s="638"/>
      <c r="I2" s="638"/>
      <c r="J2" s="638"/>
      <c r="K2" s="638"/>
      <c r="L2" s="638"/>
    </row>
    <row r="3" spans="1:7" ht="20.25">
      <c r="A3" s="21"/>
      <c r="B3" s="36"/>
      <c r="C3" s="36"/>
      <c r="D3" s="36"/>
      <c r="E3" s="36"/>
      <c r="F3" s="37"/>
      <c r="G3" s="37"/>
    </row>
    <row r="4" spans="1:9" ht="23.25" customHeight="1">
      <c r="A4" s="643" t="s">
        <v>177</v>
      </c>
      <c r="B4" s="643"/>
      <c r="C4" s="643"/>
      <c r="D4" s="643"/>
      <c r="E4" s="643"/>
      <c r="F4" s="643"/>
      <c r="G4" s="643"/>
      <c r="H4" s="643"/>
      <c r="I4" s="643"/>
    </row>
    <row r="5" spans="1:6" ht="20.25">
      <c r="A5" s="21"/>
      <c r="B5" s="36"/>
      <c r="C5" s="36"/>
      <c r="D5" s="36"/>
      <c r="E5" s="36"/>
      <c r="F5" s="20"/>
    </row>
    <row r="6" spans="1:12" s="32" customFormat="1" ht="20.25" customHeight="1">
      <c r="A6" s="644" t="s">
        <v>27</v>
      </c>
      <c r="B6" s="629" t="s">
        <v>26</v>
      </c>
      <c r="C6" s="629" t="s">
        <v>15</v>
      </c>
      <c r="D6" s="640" t="s">
        <v>25</v>
      </c>
      <c r="E6" s="629" t="s">
        <v>14</v>
      </c>
      <c r="F6" s="629">
        <v>2014</v>
      </c>
      <c r="G6" s="629">
        <v>2015</v>
      </c>
      <c r="H6" s="642">
        <v>2016</v>
      </c>
      <c r="I6" s="629">
        <v>2017</v>
      </c>
      <c r="J6" s="630">
        <v>2018</v>
      </c>
      <c r="K6" s="635">
        <v>2019</v>
      </c>
      <c r="L6" s="629">
        <v>2020</v>
      </c>
    </row>
    <row r="7" spans="1:12" s="32" customFormat="1" ht="72.75" customHeight="1">
      <c r="A7" s="644"/>
      <c r="B7" s="629"/>
      <c r="C7" s="629"/>
      <c r="D7" s="641"/>
      <c r="E7" s="629"/>
      <c r="F7" s="629"/>
      <c r="G7" s="629"/>
      <c r="H7" s="642"/>
      <c r="I7" s="629"/>
      <c r="J7" s="631"/>
      <c r="K7" s="636"/>
      <c r="L7" s="629"/>
    </row>
    <row r="8" spans="1:12" s="32" customFormat="1" ht="60" customHeight="1">
      <c r="A8" s="35"/>
      <c r="B8" s="72" t="s">
        <v>24</v>
      </c>
      <c r="C8" s="632" t="s">
        <v>158</v>
      </c>
      <c r="D8" s="633"/>
      <c r="E8" s="633"/>
      <c r="F8" s="633"/>
      <c r="G8" s="633"/>
      <c r="H8" s="633"/>
      <c r="I8" s="633"/>
      <c r="J8" s="633"/>
      <c r="K8" s="633"/>
      <c r="L8" s="634"/>
    </row>
    <row r="9" spans="1:12" s="32" customFormat="1" ht="36" customHeight="1">
      <c r="A9" s="33"/>
      <c r="B9" s="34" t="s">
        <v>23</v>
      </c>
      <c r="C9" s="79"/>
      <c r="D9" s="79"/>
      <c r="E9" s="79"/>
      <c r="F9" s="79"/>
      <c r="G9" s="79"/>
      <c r="H9" s="79"/>
      <c r="I9" s="79"/>
      <c r="J9" s="99"/>
      <c r="K9" s="99"/>
      <c r="L9" s="35"/>
    </row>
    <row r="10" spans="1:12" ht="72" customHeight="1">
      <c r="A10" s="27" t="s">
        <v>8</v>
      </c>
      <c r="B10" s="31" t="s">
        <v>22</v>
      </c>
      <c r="C10" s="23" t="s">
        <v>19</v>
      </c>
      <c r="D10" s="30"/>
      <c r="E10" s="23" t="s">
        <v>18</v>
      </c>
      <c r="F10" s="29">
        <v>35</v>
      </c>
      <c r="G10" s="29">
        <v>90</v>
      </c>
      <c r="H10" s="29">
        <v>100</v>
      </c>
      <c r="I10" s="29">
        <v>100</v>
      </c>
      <c r="J10" s="100">
        <v>60</v>
      </c>
      <c r="K10" s="100">
        <v>60</v>
      </c>
      <c r="L10" s="102">
        <v>60</v>
      </c>
    </row>
    <row r="11" spans="1:12" ht="145.5" customHeight="1">
      <c r="A11" s="27" t="s">
        <v>7</v>
      </c>
      <c r="B11" s="28" t="s">
        <v>342</v>
      </c>
      <c r="C11" s="24" t="s">
        <v>19</v>
      </c>
      <c r="D11" s="24"/>
      <c r="E11" s="23" t="s">
        <v>21</v>
      </c>
      <c r="F11" s="22">
        <v>0</v>
      </c>
      <c r="G11" s="22">
        <v>0</v>
      </c>
      <c r="H11" s="22">
        <v>0</v>
      </c>
      <c r="I11" s="22">
        <v>0</v>
      </c>
      <c r="J11" s="101">
        <v>21</v>
      </c>
      <c r="K11" s="101">
        <v>21</v>
      </c>
      <c r="L11" s="101">
        <v>21</v>
      </c>
    </row>
    <row r="12" spans="1:12" ht="129" customHeight="1">
      <c r="A12" s="27" t="s">
        <v>5</v>
      </c>
      <c r="B12" s="28" t="s">
        <v>336</v>
      </c>
      <c r="C12" s="24" t="s">
        <v>19</v>
      </c>
      <c r="D12" s="24"/>
      <c r="E12" s="23" t="s">
        <v>21</v>
      </c>
      <c r="F12" s="134">
        <v>0</v>
      </c>
      <c r="G12" s="134">
        <v>0</v>
      </c>
      <c r="H12" s="134">
        <v>0</v>
      </c>
      <c r="I12" s="134">
        <v>0</v>
      </c>
      <c r="J12" s="135">
        <v>20</v>
      </c>
      <c r="K12" s="135">
        <v>20</v>
      </c>
      <c r="L12" s="135">
        <v>20</v>
      </c>
    </row>
    <row r="13" spans="1:12" ht="132" customHeight="1">
      <c r="A13" s="27" t="s">
        <v>4</v>
      </c>
      <c r="B13" s="26" t="s">
        <v>371</v>
      </c>
      <c r="C13" s="24" t="s">
        <v>19</v>
      </c>
      <c r="D13" s="24"/>
      <c r="E13" s="23" t="s">
        <v>21</v>
      </c>
      <c r="F13" s="22">
        <v>0</v>
      </c>
      <c r="G13" s="22">
        <v>0</v>
      </c>
      <c r="H13" s="22">
        <v>0</v>
      </c>
      <c r="I13" s="22">
        <v>0</v>
      </c>
      <c r="J13" s="101">
        <v>17</v>
      </c>
      <c r="K13" s="101">
        <v>17</v>
      </c>
      <c r="L13" s="101">
        <v>17</v>
      </c>
    </row>
    <row r="14" spans="1:12" ht="69" customHeight="1">
      <c r="A14" s="27" t="s">
        <v>3</v>
      </c>
      <c r="B14" s="26" t="s">
        <v>337</v>
      </c>
      <c r="C14" s="24" t="s">
        <v>1</v>
      </c>
      <c r="D14" s="24"/>
      <c r="E14" s="23" t="s">
        <v>21</v>
      </c>
      <c r="F14" s="22">
        <v>0</v>
      </c>
      <c r="G14" s="22">
        <v>0</v>
      </c>
      <c r="H14" s="22">
        <v>0</v>
      </c>
      <c r="I14" s="22">
        <v>0</v>
      </c>
      <c r="J14" s="101">
        <v>66</v>
      </c>
      <c r="K14" s="101">
        <v>68</v>
      </c>
      <c r="L14" s="102">
        <v>72</v>
      </c>
    </row>
    <row r="15" spans="1:12" ht="76.5" customHeight="1">
      <c r="A15" s="27" t="s">
        <v>149</v>
      </c>
      <c r="B15" s="25" t="s">
        <v>20</v>
      </c>
      <c r="C15" s="24" t="s">
        <v>19</v>
      </c>
      <c r="D15" s="24"/>
      <c r="E15" s="23" t="s">
        <v>18</v>
      </c>
      <c r="F15" s="22">
        <v>15</v>
      </c>
      <c r="G15" s="22">
        <v>16</v>
      </c>
      <c r="H15" s="22">
        <v>16</v>
      </c>
      <c r="I15" s="22">
        <v>18</v>
      </c>
      <c r="J15" s="101">
        <v>20</v>
      </c>
      <c r="K15" s="101">
        <v>22</v>
      </c>
      <c r="L15" s="102">
        <v>24</v>
      </c>
    </row>
    <row r="16" s="68" customFormat="1" ht="12.75" customHeight="1"/>
    <row r="17" s="68" customFormat="1" ht="12.75" customHeight="1"/>
    <row r="18" spans="1:8" s="68" customFormat="1" ht="36.75" customHeight="1">
      <c r="A18" s="627" t="s">
        <v>65</v>
      </c>
      <c r="B18" s="627"/>
      <c r="C18" s="69"/>
      <c r="D18" s="69"/>
      <c r="E18" s="69"/>
      <c r="G18" s="628" t="s">
        <v>201</v>
      </c>
      <c r="H18" s="628"/>
    </row>
  </sheetData>
  <sheetProtection/>
  <mergeCells count="18">
    <mergeCell ref="F2:L2"/>
    <mergeCell ref="F1:L1"/>
    <mergeCell ref="D6:D7"/>
    <mergeCell ref="I6:I7"/>
    <mergeCell ref="H6:H7"/>
    <mergeCell ref="G6:G7"/>
    <mergeCell ref="F6:F7"/>
    <mergeCell ref="A4:I4"/>
    <mergeCell ref="A6:A7"/>
    <mergeCell ref="E6:E7"/>
    <mergeCell ref="A18:B18"/>
    <mergeCell ref="G18:H18"/>
    <mergeCell ref="L6:L7"/>
    <mergeCell ref="J6:J7"/>
    <mergeCell ref="C8:L8"/>
    <mergeCell ref="B6:B7"/>
    <mergeCell ref="K6:K7"/>
    <mergeCell ref="C6:C7"/>
  </mergeCells>
  <printOptions/>
  <pageMargins left="0.35433070866141736" right="0.15748031496062992" top="0.2362204724409449" bottom="0.2755905511811024" header="0.15748031496062992" footer="0.15748031496062992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view="pageBreakPreview" zoomScaleSheetLayoutView="100" zoomScalePageLayoutView="0" workbookViewId="0" topLeftCell="A1">
      <selection activeCell="F1" sqref="F1:K1"/>
    </sheetView>
  </sheetViews>
  <sheetFormatPr defaultColWidth="9.140625" defaultRowHeight="15"/>
  <cols>
    <col min="1" max="1" width="4.8515625" style="1" customWidth="1"/>
    <col min="2" max="2" width="38.421875" style="1" customWidth="1"/>
    <col min="3" max="3" width="13.421875" style="1" customWidth="1"/>
    <col min="4" max="4" width="17.8515625" style="1" customWidth="1"/>
    <col min="5" max="5" width="10.7109375" style="1" customWidth="1"/>
    <col min="6" max="6" width="11.140625" style="1" customWidth="1"/>
    <col min="7" max="7" width="10.57421875" style="1" customWidth="1"/>
    <col min="8" max="8" width="10.8515625" style="1" customWidth="1"/>
    <col min="9" max="16384" width="9.140625" style="1" customWidth="1"/>
  </cols>
  <sheetData>
    <row r="1" spans="6:11" s="183" customFormat="1" ht="42" customHeight="1">
      <c r="F1" s="650" t="s">
        <v>416</v>
      </c>
      <c r="G1" s="651"/>
      <c r="H1" s="651"/>
      <c r="I1" s="651"/>
      <c r="J1" s="651"/>
      <c r="K1" s="651"/>
    </row>
    <row r="2" spans="6:8" s="184" customFormat="1" ht="74.25" customHeight="1">
      <c r="F2" s="660" t="s">
        <v>305</v>
      </c>
      <c r="G2" s="660"/>
      <c r="H2" s="660"/>
    </row>
    <row r="3" spans="1:8" s="183" customFormat="1" ht="3.75" customHeight="1">
      <c r="A3" s="647"/>
      <c r="B3" s="647"/>
      <c r="C3" s="647"/>
      <c r="D3" s="647"/>
      <c r="E3" s="647"/>
      <c r="F3" s="647"/>
      <c r="G3" s="647"/>
      <c r="H3" s="647"/>
    </row>
    <row r="4" spans="1:10" s="183" customFormat="1" ht="29.25" customHeight="1">
      <c r="A4" s="649" t="s">
        <v>143</v>
      </c>
      <c r="B4" s="649"/>
      <c r="C4" s="649"/>
      <c r="D4" s="649"/>
      <c r="E4" s="649"/>
      <c r="F4" s="649"/>
      <c r="G4" s="649"/>
      <c r="H4" s="649"/>
      <c r="I4" s="649"/>
      <c r="J4" s="185"/>
    </row>
    <row r="5" spans="9:10" ht="10.5" customHeight="1">
      <c r="I5" s="17"/>
      <c r="J5" s="17"/>
    </row>
    <row r="6" spans="1:11" s="16" customFormat="1" ht="15" customHeight="1">
      <c r="A6" s="626" t="s">
        <v>17</v>
      </c>
      <c r="B6" s="626" t="s">
        <v>16</v>
      </c>
      <c r="C6" s="648" t="s">
        <v>15</v>
      </c>
      <c r="D6" s="648" t="s">
        <v>14</v>
      </c>
      <c r="E6" s="648" t="s">
        <v>13</v>
      </c>
      <c r="F6" s="648" t="s">
        <v>12</v>
      </c>
      <c r="G6" s="648" t="s">
        <v>11</v>
      </c>
      <c r="H6" s="648" t="s">
        <v>176</v>
      </c>
      <c r="I6" s="654" t="s">
        <v>257</v>
      </c>
      <c r="J6" s="645" t="s">
        <v>122</v>
      </c>
      <c r="K6" s="652" t="s">
        <v>121</v>
      </c>
    </row>
    <row r="7" spans="1:11" s="16" customFormat="1" ht="31.5" customHeight="1">
      <c r="A7" s="626"/>
      <c r="B7" s="626"/>
      <c r="C7" s="648"/>
      <c r="D7" s="648"/>
      <c r="E7" s="648" t="s">
        <v>10</v>
      </c>
      <c r="F7" s="648" t="s">
        <v>10</v>
      </c>
      <c r="G7" s="648" t="s">
        <v>10</v>
      </c>
      <c r="H7" s="648" t="s">
        <v>10</v>
      </c>
      <c r="I7" s="654" t="s">
        <v>10</v>
      </c>
      <c r="J7" s="646"/>
      <c r="K7" s="653"/>
    </row>
    <row r="8" spans="1:11" s="16" customFormat="1" ht="25.5" customHeight="1">
      <c r="A8" s="10"/>
      <c r="B8" s="10" t="s">
        <v>9</v>
      </c>
      <c r="C8" s="654" t="s">
        <v>144</v>
      </c>
      <c r="D8" s="655"/>
      <c r="E8" s="655"/>
      <c r="F8" s="655"/>
      <c r="G8" s="655"/>
      <c r="H8" s="655"/>
      <c r="I8" s="655"/>
      <c r="J8" s="655"/>
      <c r="K8" s="656"/>
    </row>
    <row r="9" spans="1:11" s="12" customFormat="1" ht="21" customHeight="1">
      <c r="A9" s="8"/>
      <c r="B9" s="15" t="s">
        <v>23</v>
      </c>
      <c r="C9" s="186"/>
      <c r="D9" s="186"/>
      <c r="E9" s="186"/>
      <c r="F9" s="186"/>
      <c r="G9" s="186"/>
      <c r="H9" s="186"/>
      <c r="I9" s="187"/>
      <c r="J9" s="187"/>
      <c r="K9" s="188"/>
    </row>
    <row r="10" spans="1:11" s="9" customFormat="1" ht="75" customHeight="1">
      <c r="A10" s="8" t="s">
        <v>8</v>
      </c>
      <c r="B10" s="11" t="s">
        <v>260</v>
      </c>
      <c r="C10" s="189" t="s">
        <v>1</v>
      </c>
      <c r="D10" s="189" t="s">
        <v>0</v>
      </c>
      <c r="E10" s="189">
        <v>707</v>
      </c>
      <c r="F10" s="189">
        <v>677</v>
      </c>
      <c r="G10" s="189">
        <v>670</v>
      </c>
      <c r="H10" s="190">
        <v>670</v>
      </c>
      <c r="I10" s="191">
        <v>0</v>
      </c>
      <c r="J10" s="191">
        <v>0</v>
      </c>
      <c r="K10" s="191">
        <v>0</v>
      </c>
    </row>
    <row r="11" spans="1:11" s="9" customFormat="1" ht="51.75" customHeight="1">
      <c r="A11" s="8" t="s">
        <v>7</v>
      </c>
      <c r="B11" s="103" t="s">
        <v>261</v>
      </c>
      <c r="C11" s="189" t="s">
        <v>1</v>
      </c>
      <c r="D11" s="189" t="s">
        <v>0</v>
      </c>
      <c r="E11" s="189">
        <v>5</v>
      </c>
      <c r="F11" s="189">
        <v>6</v>
      </c>
      <c r="G11" s="189">
        <v>6</v>
      </c>
      <c r="H11" s="190">
        <v>7</v>
      </c>
      <c r="I11" s="191">
        <v>0</v>
      </c>
      <c r="J11" s="191">
        <v>0</v>
      </c>
      <c r="K11" s="191">
        <v>0</v>
      </c>
    </row>
    <row r="12" spans="1:11" s="9" customFormat="1" ht="53.25" customHeight="1">
      <c r="A12" s="8" t="s">
        <v>5</v>
      </c>
      <c r="B12" s="11" t="s">
        <v>262</v>
      </c>
      <c r="C12" s="189" t="s">
        <v>2</v>
      </c>
      <c r="D12" s="189" t="s">
        <v>0</v>
      </c>
      <c r="E12" s="192">
        <v>3</v>
      </c>
      <c r="F12" s="192">
        <v>5</v>
      </c>
      <c r="G12" s="192">
        <v>10</v>
      </c>
      <c r="H12" s="192">
        <v>10</v>
      </c>
      <c r="I12" s="191">
        <v>0</v>
      </c>
      <c r="J12" s="191">
        <v>0</v>
      </c>
      <c r="K12" s="191">
        <v>0</v>
      </c>
    </row>
    <row r="13" spans="1:11" ht="48.75" customHeight="1">
      <c r="A13" s="8" t="s">
        <v>4</v>
      </c>
      <c r="B13" s="7" t="s">
        <v>263</v>
      </c>
      <c r="C13" s="186" t="s">
        <v>1</v>
      </c>
      <c r="D13" s="189" t="s">
        <v>0</v>
      </c>
      <c r="E13" s="51">
        <v>6</v>
      </c>
      <c r="F13" s="51">
        <v>8</v>
      </c>
      <c r="G13" s="51">
        <v>10</v>
      </c>
      <c r="H13" s="51">
        <v>10</v>
      </c>
      <c r="I13" s="191">
        <v>0</v>
      </c>
      <c r="J13" s="191">
        <v>0</v>
      </c>
      <c r="K13" s="191">
        <v>0</v>
      </c>
    </row>
    <row r="15" spans="2:8" ht="11.25" customHeight="1">
      <c r="B15" s="659"/>
      <c r="C15" s="659"/>
      <c r="D15" s="4"/>
      <c r="E15" s="4"/>
      <c r="F15" s="3"/>
      <c r="G15" s="3"/>
      <c r="H15" s="2"/>
    </row>
    <row r="16" spans="1:8" ht="29.25" customHeight="1">
      <c r="A16" s="658" t="s">
        <v>65</v>
      </c>
      <c r="B16" s="658"/>
      <c r="C16" s="658"/>
      <c r="D16" s="67"/>
      <c r="E16" s="657" t="s">
        <v>201</v>
      </c>
      <c r="F16" s="657"/>
      <c r="G16" s="657"/>
      <c r="H16" s="657"/>
    </row>
  </sheetData>
  <sheetProtection/>
  <mergeCells count="19">
    <mergeCell ref="F1:K1"/>
    <mergeCell ref="K6:K7"/>
    <mergeCell ref="C8:K8"/>
    <mergeCell ref="I6:I7"/>
    <mergeCell ref="E16:H16"/>
    <mergeCell ref="A16:C16"/>
    <mergeCell ref="G6:G7"/>
    <mergeCell ref="H6:H7"/>
    <mergeCell ref="B15:C15"/>
    <mergeCell ref="F2:H2"/>
    <mergeCell ref="J6:J7"/>
    <mergeCell ref="A3:H3"/>
    <mergeCell ref="A6:A7"/>
    <mergeCell ref="B6:B7"/>
    <mergeCell ref="C6:C7"/>
    <mergeCell ref="D6:D7"/>
    <mergeCell ref="E6:E7"/>
    <mergeCell ref="F6:F7"/>
    <mergeCell ref="A4:I4"/>
  </mergeCells>
  <printOptions/>
  <pageMargins left="0.75" right="0.75" top="1" bottom="1" header="0.5" footer="0.5"/>
  <pageSetup horizontalDpi="180" verticalDpi="18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4"/>
  <sheetViews>
    <sheetView view="pageBreakPreview" zoomScale="60" zoomScaleNormal="70" zoomScalePageLayoutView="0" workbookViewId="0" topLeftCell="A1">
      <selection activeCell="E1" sqref="E1:K1"/>
    </sheetView>
  </sheetViews>
  <sheetFormatPr defaultColWidth="9.140625" defaultRowHeight="15"/>
  <cols>
    <col min="1" max="1" width="10.140625" style="38" customWidth="1"/>
    <col min="2" max="2" width="59.140625" style="38" customWidth="1"/>
    <col min="3" max="3" width="11.140625" style="38" customWidth="1"/>
    <col min="4" max="4" width="64.7109375" style="38" customWidth="1"/>
    <col min="5" max="8" width="12.57421875" style="38" customWidth="1"/>
    <col min="9" max="16384" width="9.140625" style="38" customWidth="1"/>
  </cols>
  <sheetData>
    <row r="1" spans="5:11" ht="67.5" customHeight="1">
      <c r="E1" s="668" t="s">
        <v>417</v>
      </c>
      <c r="F1" s="669"/>
      <c r="G1" s="669"/>
      <c r="H1" s="669"/>
      <c r="I1" s="669"/>
      <c r="J1" s="669"/>
      <c r="K1" s="669"/>
    </row>
    <row r="2" spans="5:10" s="39" customFormat="1" ht="118.5" customHeight="1">
      <c r="E2" s="664" t="s">
        <v>178</v>
      </c>
      <c r="F2" s="664"/>
      <c r="G2" s="664"/>
      <c r="H2" s="664"/>
      <c r="I2" s="664"/>
      <c r="J2" s="127"/>
    </row>
    <row r="3" s="39" customFormat="1" ht="18.75"/>
    <row r="4" spans="1:8" s="39" customFormat="1" ht="18.75" customHeight="1">
      <c r="A4" s="661" t="s">
        <v>37</v>
      </c>
      <c r="B4" s="661"/>
      <c r="C4" s="661"/>
      <c r="D4" s="661"/>
      <c r="E4" s="661"/>
      <c r="F4" s="661"/>
      <c r="G4" s="661"/>
      <c r="H4" s="661"/>
    </row>
    <row r="5" s="39" customFormat="1" ht="18.75"/>
    <row r="6" spans="1:11" s="39" customFormat="1" ht="59.25" customHeight="1">
      <c r="A6" s="49" t="s">
        <v>36</v>
      </c>
      <c r="B6" s="49" t="s">
        <v>35</v>
      </c>
      <c r="C6" s="49" t="s">
        <v>34</v>
      </c>
      <c r="D6" s="49" t="s">
        <v>14</v>
      </c>
      <c r="E6" s="49" t="s">
        <v>33</v>
      </c>
      <c r="F6" s="49" t="s">
        <v>32</v>
      </c>
      <c r="G6" s="49" t="s">
        <v>31</v>
      </c>
      <c r="H6" s="49" t="s">
        <v>124</v>
      </c>
      <c r="I6" s="105" t="s">
        <v>123</v>
      </c>
      <c r="J6" s="105" t="s">
        <v>122</v>
      </c>
      <c r="K6" s="48" t="s">
        <v>121</v>
      </c>
    </row>
    <row r="7" spans="1:11" s="39" customFormat="1" ht="22.5" customHeight="1">
      <c r="A7" s="48"/>
      <c r="B7" s="665" t="s">
        <v>38</v>
      </c>
      <c r="C7" s="666"/>
      <c r="D7" s="666"/>
      <c r="E7" s="666"/>
      <c r="F7" s="666"/>
      <c r="G7" s="666"/>
      <c r="H7" s="666"/>
      <c r="I7" s="666"/>
      <c r="J7" s="666"/>
      <c r="K7" s="667"/>
    </row>
    <row r="8" spans="1:11" ht="136.5" customHeight="1">
      <c r="A8" s="47">
        <v>1</v>
      </c>
      <c r="B8" s="48" t="s">
        <v>387</v>
      </c>
      <c r="C8" s="49" t="s">
        <v>29</v>
      </c>
      <c r="D8" s="49" t="s">
        <v>30</v>
      </c>
      <c r="E8" s="45">
        <v>5</v>
      </c>
      <c r="F8" s="45">
        <v>5</v>
      </c>
      <c r="G8" s="45">
        <v>5</v>
      </c>
      <c r="H8" s="45">
        <v>5</v>
      </c>
      <c r="I8" s="106">
        <v>5</v>
      </c>
      <c r="J8" s="106">
        <v>5</v>
      </c>
      <c r="K8" s="107">
        <v>5</v>
      </c>
    </row>
    <row r="9" spans="1:11" s="252" customFormat="1" ht="81" customHeight="1">
      <c r="A9" s="248">
        <v>2</v>
      </c>
      <c r="B9" s="241" t="s">
        <v>411</v>
      </c>
      <c r="C9" s="248" t="s">
        <v>29</v>
      </c>
      <c r="D9" s="249" t="s">
        <v>155</v>
      </c>
      <c r="E9" s="250">
        <v>5</v>
      </c>
      <c r="F9" s="250">
        <v>5</v>
      </c>
      <c r="G9" s="250">
        <v>5</v>
      </c>
      <c r="H9" s="250">
        <v>5</v>
      </c>
      <c r="I9" s="251">
        <v>5</v>
      </c>
      <c r="J9" s="251">
        <v>5</v>
      </c>
      <c r="K9" s="241">
        <v>5</v>
      </c>
    </row>
    <row r="10" spans="1:11" ht="150">
      <c r="A10" s="47">
        <v>3</v>
      </c>
      <c r="B10" s="48" t="s">
        <v>154</v>
      </c>
      <c r="C10" s="47" t="s">
        <v>29</v>
      </c>
      <c r="D10" s="46" t="s">
        <v>28</v>
      </c>
      <c r="E10" s="45">
        <v>5</v>
      </c>
      <c r="F10" s="45">
        <v>5</v>
      </c>
      <c r="G10" s="45">
        <v>5</v>
      </c>
      <c r="H10" s="45">
        <v>5</v>
      </c>
      <c r="I10" s="106">
        <v>5</v>
      </c>
      <c r="J10" s="106">
        <v>5</v>
      </c>
      <c r="K10" s="107">
        <v>5</v>
      </c>
    </row>
    <row r="11" spans="1:8" ht="18.75">
      <c r="A11" s="43"/>
      <c r="B11" s="44"/>
      <c r="C11" s="43"/>
      <c r="D11" s="42"/>
      <c r="E11" s="41"/>
      <c r="F11" s="41"/>
      <c r="G11" s="41"/>
      <c r="H11" s="41"/>
    </row>
    <row r="12" spans="1:8" s="39" customFormat="1" ht="51" customHeight="1">
      <c r="A12" s="663" t="s">
        <v>65</v>
      </c>
      <c r="B12" s="663"/>
      <c r="C12" s="663"/>
      <c r="D12" s="70"/>
      <c r="E12" s="40"/>
      <c r="F12" s="662" t="s">
        <v>201</v>
      </c>
      <c r="G12" s="662"/>
      <c r="H12" s="662"/>
    </row>
    <row r="15" ht="138.75" customHeight="1"/>
    <row r="17" ht="78.75" customHeight="1"/>
    <row r="29" ht="151.5" customHeight="1"/>
    <row r="35" ht="61.5" customHeight="1"/>
    <row r="39" ht="99.75" customHeight="1"/>
    <row r="40" ht="114.75" customHeight="1"/>
    <row r="43" ht="18.75">
      <c r="D43" s="39"/>
    </row>
    <row r="44" ht="18.75">
      <c r="D44" s="39"/>
    </row>
  </sheetData>
  <sheetProtection/>
  <mergeCells count="6">
    <mergeCell ref="A4:H4"/>
    <mergeCell ref="F12:H12"/>
    <mergeCell ref="A12:C12"/>
    <mergeCell ref="E2:I2"/>
    <mergeCell ref="B7:K7"/>
    <mergeCell ref="E1:K1"/>
  </mergeCells>
  <printOptions/>
  <pageMargins left="0.7086614173228347" right="0.48" top="0.7480314960629921" bottom="0.51" header="0.31496062992125984" footer="0.31496062992125984"/>
  <pageSetup fitToHeight="3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4.8515625" style="1" customWidth="1"/>
    <col min="2" max="2" width="33.28125" style="1" customWidth="1"/>
    <col min="3" max="3" width="12.421875" style="1" customWidth="1"/>
    <col min="4" max="4" width="27.00390625" style="1" customWidth="1"/>
    <col min="5" max="5" width="10.8515625" style="1" customWidth="1"/>
    <col min="6" max="6" width="10.140625" style="1" customWidth="1"/>
    <col min="7" max="7" width="10.28125" style="1" customWidth="1"/>
    <col min="8" max="8" width="11.00390625" style="1" customWidth="1"/>
    <col min="9" max="9" width="10.421875" style="1" customWidth="1"/>
    <col min="10" max="10" width="10.7109375" style="1" customWidth="1"/>
    <col min="11" max="11" width="11.00390625" style="1" customWidth="1"/>
    <col min="12" max="16384" width="9.140625" style="1" customWidth="1"/>
  </cols>
  <sheetData>
    <row r="1" spans="6:11" ht="39" customHeight="1">
      <c r="F1" s="621"/>
      <c r="G1" s="622"/>
      <c r="H1" s="622"/>
      <c r="I1" s="622"/>
      <c r="J1" s="622"/>
      <c r="K1" s="622"/>
    </row>
    <row r="2" spans="6:10" s="12" customFormat="1" ht="45.75" customHeight="1">
      <c r="F2" s="618" t="s">
        <v>424</v>
      </c>
      <c r="G2" s="618"/>
      <c r="H2" s="618"/>
      <c r="I2" s="618"/>
      <c r="J2" s="177"/>
    </row>
    <row r="3" spans="1:8" ht="12.75" customHeight="1">
      <c r="A3" s="619"/>
      <c r="B3" s="619"/>
      <c r="C3" s="619"/>
      <c r="D3" s="619"/>
      <c r="E3" s="619"/>
      <c r="F3" s="619"/>
      <c r="G3" s="619"/>
      <c r="H3" s="619"/>
    </row>
    <row r="4" spans="1:10" ht="29.25" customHeight="1">
      <c r="A4" s="620" t="s">
        <v>185</v>
      </c>
      <c r="B4" s="620"/>
      <c r="C4" s="620"/>
      <c r="D4" s="620"/>
      <c r="E4" s="620"/>
      <c r="F4" s="620"/>
      <c r="G4" s="620"/>
      <c r="H4" s="620"/>
      <c r="I4" s="178"/>
      <c r="J4" s="178"/>
    </row>
    <row r="5" ht="12.75">
      <c r="L5" s="17"/>
    </row>
    <row r="6" spans="1:11" s="16" customFormat="1" ht="15" customHeight="1">
      <c r="A6" s="626" t="s">
        <v>17</v>
      </c>
      <c r="B6" s="626" t="s">
        <v>16</v>
      </c>
      <c r="C6" s="617" t="s">
        <v>15</v>
      </c>
      <c r="D6" s="617" t="s">
        <v>14</v>
      </c>
      <c r="E6" s="617" t="s">
        <v>13</v>
      </c>
      <c r="F6" s="617" t="s">
        <v>12</v>
      </c>
      <c r="G6" s="617" t="s">
        <v>11</v>
      </c>
      <c r="H6" s="617" t="s">
        <v>176</v>
      </c>
      <c r="I6" s="617" t="s">
        <v>257</v>
      </c>
      <c r="J6" s="617" t="s">
        <v>258</v>
      </c>
      <c r="K6" s="617" t="s">
        <v>310</v>
      </c>
    </row>
    <row r="7" spans="1:11" s="16" customFormat="1" ht="31.5" customHeight="1">
      <c r="A7" s="626"/>
      <c r="B7" s="626"/>
      <c r="C7" s="617"/>
      <c r="D7" s="617"/>
      <c r="E7" s="617" t="s">
        <v>10</v>
      </c>
      <c r="F7" s="617" t="s">
        <v>10</v>
      </c>
      <c r="G7" s="617" t="s">
        <v>10</v>
      </c>
      <c r="H7" s="617" t="s">
        <v>10</v>
      </c>
      <c r="I7" s="617" t="s">
        <v>10</v>
      </c>
      <c r="J7" s="617" t="s">
        <v>10</v>
      </c>
      <c r="K7" s="617" t="s">
        <v>10</v>
      </c>
    </row>
    <row r="8" spans="1:11" s="16" customFormat="1" ht="55.5" customHeight="1">
      <c r="A8" s="10"/>
      <c r="B8" s="10" t="s">
        <v>9</v>
      </c>
      <c r="C8" s="623" t="s">
        <v>385</v>
      </c>
      <c r="D8" s="624"/>
      <c r="E8" s="624"/>
      <c r="F8" s="624"/>
      <c r="G8" s="624"/>
      <c r="H8" s="624"/>
      <c r="I8" s="624"/>
      <c r="J8" s="624"/>
      <c r="K8" s="625"/>
    </row>
    <row r="9" spans="1:11" s="12" customFormat="1" ht="25.5" customHeight="1">
      <c r="A9" s="8"/>
      <c r="B9" s="15" t="s">
        <v>23</v>
      </c>
      <c r="C9" s="6"/>
      <c r="D9" s="6"/>
      <c r="E9" s="6"/>
      <c r="F9" s="6"/>
      <c r="G9" s="6"/>
      <c r="H9" s="6"/>
      <c r="I9" s="6"/>
      <c r="J9" s="6"/>
      <c r="K9" s="97"/>
    </row>
    <row r="10" spans="1:11" s="12" customFormat="1" ht="79.5" customHeight="1">
      <c r="A10" s="8" t="s">
        <v>372</v>
      </c>
      <c r="B10" s="13" t="s">
        <v>259</v>
      </c>
      <c r="C10" s="6" t="s">
        <v>2</v>
      </c>
      <c r="D10" s="5" t="s">
        <v>0</v>
      </c>
      <c r="E10" s="6">
        <v>29.5</v>
      </c>
      <c r="F10" s="8" t="s">
        <v>354</v>
      </c>
      <c r="G10" s="8" t="s">
        <v>355</v>
      </c>
      <c r="H10" s="8" t="s">
        <v>356</v>
      </c>
      <c r="I10" s="8" t="s">
        <v>357</v>
      </c>
      <c r="J10" s="8" t="s">
        <v>358</v>
      </c>
      <c r="K10" s="157">
        <v>43.2</v>
      </c>
    </row>
    <row r="11" spans="1:11" s="12" customFormat="1" ht="105" customHeight="1">
      <c r="A11" s="8" t="s">
        <v>373</v>
      </c>
      <c r="B11" s="7" t="s">
        <v>6</v>
      </c>
      <c r="C11" s="6" t="s">
        <v>2</v>
      </c>
      <c r="D11" s="5" t="s">
        <v>0</v>
      </c>
      <c r="E11" s="14">
        <v>6.6</v>
      </c>
      <c r="F11" s="14">
        <v>6.89</v>
      </c>
      <c r="G11" s="50">
        <v>8.7</v>
      </c>
      <c r="H11" s="50">
        <v>8.7</v>
      </c>
      <c r="I11" s="50">
        <v>8.8</v>
      </c>
      <c r="J11" s="50">
        <v>8.9</v>
      </c>
      <c r="K11" s="98">
        <v>9</v>
      </c>
    </row>
    <row r="12" spans="1:11" s="228" customFormat="1" ht="103.5" customHeight="1">
      <c r="A12" s="156" t="s">
        <v>374</v>
      </c>
      <c r="B12" s="159" t="s">
        <v>389</v>
      </c>
      <c r="C12" s="230" t="s">
        <v>2</v>
      </c>
      <c r="D12" s="231" t="s">
        <v>0</v>
      </c>
      <c r="E12" s="230">
        <v>0</v>
      </c>
      <c r="F12" s="230">
        <v>0</v>
      </c>
      <c r="G12" s="230">
        <v>0</v>
      </c>
      <c r="H12" s="156" t="s">
        <v>360</v>
      </c>
      <c r="I12" s="156" t="s">
        <v>361</v>
      </c>
      <c r="J12" s="156" t="s">
        <v>390</v>
      </c>
      <c r="K12" s="156" t="s">
        <v>391</v>
      </c>
    </row>
    <row r="13" spans="1:11" s="229" customFormat="1" ht="120">
      <c r="A13" s="230" t="s">
        <v>375</v>
      </c>
      <c r="B13" s="232" t="s">
        <v>392</v>
      </c>
      <c r="C13" s="233" t="s">
        <v>2</v>
      </c>
      <c r="D13" s="231" t="s">
        <v>0</v>
      </c>
      <c r="E13" s="230">
        <v>0</v>
      </c>
      <c r="F13" s="230">
        <v>0</v>
      </c>
      <c r="G13" s="230">
        <v>0</v>
      </c>
      <c r="H13" s="156" t="s">
        <v>360</v>
      </c>
      <c r="I13" s="156" t="s">
        <v>363</v>
      </c>
      <c r="J13" s="156" t="s">
        <v>364</v>
      </c>
      <c r="K13" s="156" t="s">
        <v>365</v>
      </c>
    </row>
    <row r="14" spans="1:11" ht="135">
      <c r="A14" s="6" t="s">
        <v>376</v>
      </c>
      <c r="B14" s="11" t="s">
        <v>366</v>
      </c>
      <c r="C14" s="10" t="s">
        <v>2</v>
      </c>
      <c r="D14" s="5" t="s">
        <v>0</v>
      </c>
      <c r="E14" s="234">
        <v>0</v>
      </c>
      <c r="F14" s="234">
        <v>0</v>
      </c>
      <c r="G14" s="234">
        <v>0</v>
      </c>
      <c r="H14" s="234">
        <v>0</v>
      </c>
      <c r="I14" s="165">
        <v>3.85</v>
      </c>
      <c r="J14" s="165">
        <v>3.85</v>
      </c>
      <c r="K14" s="163">
        <v>5</v>
      </c>
    </row>
    <row r="15" spans="1:13" ht="53.25" customHeight="1">
      <c r="A15" s="6" t="s">
        <v>377</v>
      </c>
      <c r="B15" s="180" t="s">
        <v>367</v>
      </c>
      <c r="C15" s="10" t="s">
        <v>368</v>
      </c>
      <c r="D15" s="5" t="s">
        <v>0</v>
      </c>
      <c r="E15" s="234">
        <v>0</v>
      </c>
      <c r="F15" s="234">
        <v>0</v>
      </c>
      <c r="G15" s="234">
        <v>0</v>
      </c>
      <c r="H15" s="234">
        <v>0</v>
      </c>
      <c r="I15" s="165">
        <v>12</v>
      </c>
      <c r="J15" s="165">
        <v>12</v>
      </c>
      <c r="K15" s="163">
        <v>12</v>
      </c>
      <c r="L15" s="67"/>
      <c r="M15" s="67"/>
    </row>
    <row r="16" spans="1:11" ht="45">
      <c r="A16" s="6" t="s">
        <v>378</v>
      </c>
      <c r="B16" s="179" t="s">
        <v>369</v>
      </c>
      <c r="C16" s="10" t="s">
        <v>2</v>
      </c>
      <c r="D16" s="5" t="s">
        <v>0</v>
      </c>
      <c r="E16" s="234">
        <v>0</v>
      </c>
      <c r="F16" s="234">
        <v>0</v>
      </c>
      <c r="G16" s="234">
        <v>0</v>
      </c>
      <c r="H16" s="234">
        <v>0</v>
      </c>
      <c r="I16" s="165">
        <v>90</v>
      </c>
      <c r="J16" s="165">
        <v>90</v>
      </c>
      <c r="K16" s="163">
        <v>90</v>
      </c>
    </row>
    <row r="17" spans="1:11" ht="60">
      <c r="A17" s="6" t="s">
        <v>379</v>
      </c>
      <c r="B17" s="11" t="s">
        <v>370</v>
      </c>
      <c r="C17" s="10" t="s">
        <v>2</v>
      </c>
      <c r="D17" s="5" t="s">
        <v>0</v>
      </c>
      <c r="E17" s="234">
        <v>0</v>
      </c>
      <c r="F17" s="234">
        <v>0</v>
      </c>
      <c r="G17" s="234">
        <v>0</v>
      </c>
      <c r="H17" s="234">
        <v>0</v>
      </c>
      <c r="I17" s="163">
        <v>90</v>
      </c>
      <c r="J17" s="163">
        <v>90</v>
      </c>
      <c r="K17" s="163">
        <v>90</v>
      </c>
    </row>
    <row r="18" spans="1:11" ht="50.25" customHeight="1">
      <c r="A18" s="6" t="s">
        <v>380</v>
      </c>
      <c r="B18" s="7" t="s">
        <v>263</v>
      </c>
      <c r="C18" s="6" t="s">
        <v>1</v>
      </c>
      <c r="D18" s="5" t="s">
        <v>0</v>
      </c>
      <c r="E18" s="234">
        <v>0</v>
      </c>
      <c r="F18" s="234">
        <v>0</v>
      </c>
      <c r="G18" s="234">
        <v>0</v>
      </c>
      <c r="H18" s="234">
        <v>0</v>
      </c>
      <c r="I18" s="170">
        <v>10</v>
      </c>
      <c r="J18" s="170">
        <v>10</v>
      </c>
      <c r="K18" s="181">
        <v>10</v>
      </c>
    </row>
    <row r="19" spans="2:11" ht="54" customHeight="1">
      <c r="B19" s="615" t="s">
        <v>65</v>
      </c>
      <c r="C19" s="615"/>
      <c r="D19" s="182"/>
      <c r="E19" s="182"/>
      <c r="F19" s="616" t="s">
        <v>201</v>
      </c>
      <c r="G19" s="616"/>
      <c r="H19" s="67"/>
      <c r="I19" s="67"/>
      <c r="J19" s="67"/>
      <c r="K19" s="67"/>
    </row>
  </sheetData>
  <sheetProtection/>
  <mergeCells count="18">
    <mergeCell ref="F6:F7"/>
    <mergeCell ref="F1:K1"/>
    <mergeCell ref="C8:K8"/>
    <mergeCell ref="A6:A7"/>
    <mergeCell ref="B6:B7"/>
    <mergeCell ref="C6:C7"/>
    <mergeCell ref="G6:G7"/>
    <mergeCell ref="K6:K7"/>
    <mergeCell ref="B19:C19"/>
    <mergeCell ref="F19:G19"/>
    <mergeCell ref="J6:J7"/>
    <mergeCell ref="F2:I2"/>
    <mergeCell ref="I6:I7"/>
    <mergeCell ref="H6:H7"/>
    <mergeCell ref="A3:H3"/>
    <mergeCell ref="A4:H4"/>
    <mergeCell ref="D6:D7"/>
    <mergeCell ref="E6:E7"/>
  </mergeCells>
  <printOptions/>
  <pageMargins left="0.4724409448818898" right="0.15748031496062992" top="0.15748031496062992" bottom="0.2362204724409449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2013-12-05T06:46:12Z</cp:lastPrinted>
  <dcterms:created xsi:type="dcterms:W3CDTF">2006-09-16T00:00:00Z</dcterms:created>
  <dcterms:modified xsi:type="dcterms:W3CDTF">2019-02-04T04:38:29Z</dcterms:modified>
  <cp:category/>
  <cp:version/>
  <cp:contentType/>
  <cp:contentStatus/>
</cp:coreProperties>
</file>